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ownloads\"/>
    </mc:Choice>
  </mc:AlternateContent>
  <bookViews>
    <workbookView xWindow="0" yWindow="0" windowWidth="28800" windowHeight="12030" activeTab="1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0" i="18" l="1"/>
  <c r="J210" i="18" l="1"/>
  <c r="K210" i="18" s="1"/>
  <c r="L210" i="18"/>
  <c r="M210" i="18"/>
  <c r="O210" i="18" s="1"/>
  <c r="H182" i="18" l="1"/>
  <c r="G173" i="18"/>
  <c r="M173" i="18" s="1"/>
  <c r="I271" i="18" l="1"/>
  <c r="I269" i="18"/>
  <c r="I286" i="18"/>
  <c r="I287" i="18"/>
  <c r="I288" i="18"/>
  <c r="I289" i="18"/>
  <c r="I290" i="18"/>
  <c r="I291" i="18"/>
  <c r="I285" i="18"/>
  <c r="G430" i="18" l="1"/>
  <c r="M430" i="18" l="1"/>
  <c r="O202" i="18" l="1"/>
  <c r="J15" i="22"/>
  <c r="I452" i="18" l="1"/>
  <c r="H452" i="18" l="1"/>
  <c r="G435" i="18" l="1"/>
  <c r="M435" i="18" l="1"/>
  <c r="G222" i="18" l="1"/>
  <c r="M222" i="18" l="1"/>
  <c r="O222" i="18" s="1"/>
  <c r="G134" i="18" l="1"/>
  <c r="M134" i="18" s="1"/>
  <c r="O134" i="18" s="1"/>
  <c r="K134" i="18" l="1"/>
  <c r="H300" i="18" l="1"/>
  <c r="G158" i="18" l="1"/>
  <c r="M158" i="18" l="1"/>
  <c r="R123" i="18" l="1"/>
  <c r="R105" i="18"/>
  <c r="R98" i="18"/>
  <c r="R85" i="18"/>
  <c r="G65" i="18"/>
  <c r="M65" i="18" l="1"/>
  <c r="G28" i="18" l="1"/>
  <c r="M28" i="18" l="1"/>
  <c r="O28" i="18" s="1"/>
  <c r="K28" i="18"/>
  <c r="G268" i="18" l="1"/>
  <c r="M268" i="18" l="1"/>
  <c r="G428" i="18" l="1"/>
  <c r="M428" i="18" l="1"/>
  <c r="H410" i="18" l="1"/>
  <c r="H404" i="18"/>
  <c r="H392" i="18"/>
  <c r="H383" i="18"/>
  <c r="H373" i="18"/>
  <c r="H365" i="18"/>
  <c r="H353" i="18"/>
  <c r="H327" i="18"/>
  <c r="H315" i="18"/>
  <c r="H307" i="18"/>
  <c r="H252" i="18"/>
  <c r="H239" i="18"/>
  <c r="H223" i="18"/>
  <c r="H213" i="18"/>
  <c r="H196" i="18"/>
  <c r="H168" i="18"/>
  <c r="H161" i="18"/>
  <c r="H153" i="18"/>
  <c r="H141" i="18"/>
  <c r="H123" i="18"/>
  <c r="H113" i="18"/>
  <c r="H105" i="18"/>
  <c r="H98" i="18"/>
  <c r="H92" i="18"/>
  <c r="H85" i="18"/>
  <c r="H78" i="18"/>
  <c r="H58" i="18"/>
  <c r="H50" i="18"/>
  <c r="H41" i="18"/>
  <c r="H30" i="18"/>
  <c r="H19" i="18"/>
  <c r="G399" i="18"/>
  <c r="M399" i="18" l="1"/>
  <c r="O399" i="18" s="1"/>
  <c r="G425" i="18" l="1"/>
  <c r="M425" i="18" l="1"/>
  <c r="G427" i="18" l="1"/>
  <c r="R168" i="18"/>
  <c r="R213" i="18"/>
  <c r="R223" i="18"/>
  <c r="R229" i="18"/>
  <c r="R252" i="18"/>
  <c r="R373" i="18"/>
  <c r="R383" i="18"/>
  <c r="R392" i="18"/>
  <c r="R404" i="18"/>
  <c r="R410" i="18"/>
  <c r="M427" i="18" l="1"/>
  <c r="G48" i="18" l="1"/>
  <c r="M48" i="18" l="1"/>
  <c r="G448" i="18"/>
  <c r="G432" i="18"/>
  <c r="M432" i="18" s="1"/>
  <c r="G431" i="18"/>
  <c r="M431" i="18" s="1"/>
  <c r="M448" i="18" l="1"/>
  <c r="G423" i="18"/>
  <c r="M423" i="18" s="1"/>
  <c r="G285" i="18" l="1"/>
  <c r="J285" i="18" l="1"/>
  <c r="K285" i="18" s="1"/>
  <c r="L285" i="18"/>
  <c r="M285" i="18"/>
  <c r="O285" i="18" s="1"/>
  <c r="G218" i="18" l="1"/>
  <c r="M218" i="18" s="1"/>
  <c r="R92" i="18" l="1"/>
  <c r="R50" i="18"/>
  <c r="I22" i="22"/>
  <c r="R454" i="18" l="1"/>
  <c r="R456" i="18" s="1"/>
  <c r="G424" i="18"/>
  <c r="M424" i="18" s="1"/>
  <c r="G129" i="18"/>
  <c r="M129" i="18" l="1"/>
  <c r="G321" i="18" l="1"/>
  <c r="M321" i="18" l="1"/>
  <c r="O321" i="18" s="1"/>
  <c r="G159" i="18" l="1"/>
  <c r="M159" i="18" l="1"/>
  <c r="O159" i="18" s="1"/>
  <c r="G434" i="18" l="1"/>
  <c r="M434" i="18" s="1"/>
  <c r="I213" i="18" l="1"/>
  <c r="N213" i="18"/>
  <c r="S213" i="18"/>
  <c r="T213" i="18"/>
  <c r="G136" i="18"/>
  <c r="G110" i="18"/>
  <c r="M110" i="18" s="1"/>
  <c r="K136" i="18" l="1"/>
  <c r="M136" i="18"/>
  <c r="O136" i="18" s="1"/>
  <c r="G174" i="18"/>
  <c r="M174" i="18" l="1"/>
  <c r="O174" i="18" s="1"/>
  <c r="H229" i="18"/>
  <c r="H454" i="18" s="1"/>
  <c r="I229" i="18"/>
  <c r="N229" i="18"/>
  <c r="Q229" i="18"/>
  <c r="S229" i="18"/>
  <c r="T229" i="18"/>
  <c r="I353" i="18"/>
  <c r="G429" i="18"/>
  <c r="G338" i="18"/>
  <c r="G312" i="18"/>
  <c r="L326" i="18" s="1"/>
  <c r="G234" i="18"/>
  <c r="N11" i="22"/>
  <c r="G96" i="18"/>
  <c r="P96" i="18" s="1"/>
  <c r="G109" i="18"/>
  <c r="M109" i="18" s="1"/>
  <c r="O109" i="18" s="1"/>
  <c r="G273" i="18"/>
  <c r="M273" i="18" s="1"/>
  <c r="O273" i="18" s="1"/>
  <c r="G322" i="18"/>
  <c r="L272" i="18" s="1"/>
  <c r="G257" i="18"/>
  <c r="G73" i="18"/>
  <c r="G306" i="18"/>
  <c r="M306" i="18" s="1"/>
  <c r="O306" i="18" s="1"/>
  <c r="G305" i="18"/>
  <c r="M305" i="18" s="1"/>
  <c r="O305" i="18" s="1"/>
  <c r="G409" i="18"/>
  <c r="M409" i="18" s="1"/>
  <c r="G408" i="18"/>
  <c r="G332" i="18"/>
  <c r="G320" i="18"/>
  <c r="G261" i="18"/>
  <c r="G91" i="18"/>
  <c r="M91" i="18" s="1"/>
  <c r="M92" i="18" s="1"/>
  <c r="G72" i="18"/>
  <c r="G70" i="18"/>
  <c r="G208" i="18"/>
  <c r="G165" i="18"/>
  <c r="G157" i="18"/>
  <c r="G128" i="18"/>
  <c r="M128" i="18" s="1"/>
  <c r="O128" i="18" s="1"/>
  <c r="G130" i="18"/>
  <c r="G133" i="18"/>
  <c r="G135" i="18"/>
  <c r="G138" i="18"/>
  <c r="G139" i="18"/>
  <c r="G140" i="18"/>
  <c r="O415" i="18"/>
  <c r="G415" i="18"/>
  <c r="G414" i="18"/>
  <c r="M414" i="18" s="1"/>
  <c r="G319" i="18"/>
  <c r="G416" i="18"/>
  <c r="G417" i="18"/>
  <c r="G418" i="18"/>
  <c r="G421" i="18"/>
  <c r="G433" i="18"/>
  <c r="G422" i="18"/>
  <c r="G426" i="18"/>
  <c r="G436" i="18"/>
  <c r="G437" i="18"/>
  <c r="G438" i="18"/>
  <c r="M438" i="18" s="1"/>
  <c r="G439" i="18"/>
  <c r="G440" i="18"/>
  <c r="G441" i="18"/>
  <c r="G442" i="18"/>
  <c r="M442" i="18" s="1"/>
  <c r="G443" i="18"/>
  <c r="G444" i="18"/>
  <c r="G445" i="18"/>
  <c r="G446" i="18"/>
  <c r="G49" i="18"/>
  <c r="P359" i="18" s="1"/>
  <c r="G447" i="18"/>
  <c r="G364" i="18"/>
  <c r="G358" i="18"/>
  <c r="G359" i="18"/>
  <c r="M359" i="18" s="1"/>
  <c r="O359" i="18" s="1"/>
  <c r="G361" i="18"/>
  <c r="M361" i="18" s="1"/>
  <c r="O361" i="18" s="1"/>
  <c r="G362" i="18"/>
  <c r="M362" i="18" s="1"/>
  <c r="O362" i="18" s="1"/>
  <c r="G333" i="18"/>
  <c r="M333" i="18" s="1"/>
  <c r="O333" i="18" s="1"/>
  <c r="G334" i="18"/>
  <c r="G336" i="18"/>
  <c r="G340" i="18"/>
  <c r="G341" i="18"/>
  <c r="G342" i="18"/>
  <c r="G343" i="18"/>
  <c r="G344" i="18"/>
  <c r="G345" i="18"/>
  <c r="J345" i="18" s="1"/>
  <c r="K345" i="18" s="1"/>
  <c r="G346" i="18"/>
  <c r="G347" i="18"/>
  <c r="G348" i="18"/>
  <c r="G351" i="18"/>
  <c r="G352" i="18"/>
  <c r="G323" i="18"/>
  <c r="G324" i="18"/>
  <c r="M324" i="18" s="1"/>
  <c r="O324" i="18" s="1"/>
  <c r="G325" i="18"/>
  <c r="M325" i="18" s="1"/>
  <c r="O325" i="18" s="1"/>
  <c r="G326" i="18"/>
  <c r="G262" i="18"/>
  <c r="P276" i="18" s="1"/>
  <c r="G269" i="18"/>
  <c r="G270" i="18"/>
  <c r="M270" i="18" s="1"/>
  <c r="O270" i="18" s="1"/>
  <c r="G271" i="18"/>
  <c r="M271" i="18" s="1"/>
  <c r="O271" i="18" s="1"/>
  <c r="G272" i="18"/>
  <c r="G274" i="18"/>
  <c r="G275" i="18"/>
  <c r="G276" i="18"/>
  <c r="L276" i="18" s="1"/>
  <c r="G277" i="18"/>
  <c r="M277" i="18" s="1"/>
  <c r="O277" i="18" s="1"/>
  <c r="G278" i="18"/>
  <c r="M278" i="18" s="1"/>
  <c r="O278" i="18" s="1"/>
  <c r="G279" i="18"/>
  <c r="P278" i="18" s="1"/>
  <c r="G280" i="18"/>
  <c r="G282" i="18"/>
  <c r="M282" i="18" s="1"/>
  <c r="O282" i="18" s="1"/>
  <c r="G283" i="18"/>
  <c r="J283" i="18" s="1"/>
  <c r="K283" i="18" s="1"/>
  <c r="G284" i="18"/>
  <c r="M284" i="18" s="1"/>
  <c r="O284" i="18" s="1"/>
  <c r="L284" i="18"/>
  <c r="G286" i="18"/>
  <c r="M286" i="18" s="1"/>
  <c r="O286" i="18" s="1"/>
  <c r="G287" i="18"/>
  <c r="G288" i="18"/>
  <c r="M288" i="18" s="1"/>
  <c r="G289" i="18"/>
  <c r="M289" i="18" s="1"/>
  <c r="G290" i="18"/>
  <c r="G291" i="18"/>
  <c r="G292" i="18"/>
  <c r="G293" i="18"/>
  <c r="G296" i="18"/>
  <c r="M296" i="18" s="1"/>
  <c r="O296" i="18" s="1"/>
  <c r="G297" i="18"/>
  <c r="M297" i="18" s="1"/>
  <c r="G298" i="18"/>
  <c r="K298" i="18" s="1"/>
  <c r="G256" i="18"/>
  <c r="M256" i="18" s="1"/>
  <c r="O256" i="18" s="1"/>
  <c r="G258" i="18"/>
  <c r="M258" i="18" s="1"/>
  <c r="O258" i="18" s="1"/>
  <c r="G259" i="18"/>
  <c r="G264" i="18"/>
  <c r="G265" i="18"/>
  <c r="G266" i="18"/>
  <c r="M266" i="18" s="1"/>
  <c r="O266" i="18" s="1"/>
  <c r="G299" i="18"/>
  <c r="M299" i="18" s="1"/>
  <c r="G217" i="18"/>
  <c r="G201" i="18"/>
  <c r="G219" i="18"/>
  <c r="M219" i="18" s="1"/>
  <c r="O219" i="18" s="1"/>
  <c r="G221" i="18"/>
  <c r="M221" i="18" s="1"/>
  <c r="O221" i="18" s="1"/>
  <c r="G205" i="18"/>
  <c r="G186" i="18"/>
  <c r="G202" i="18"/>
  <c r="G203" i="18"/>
  <c r="G206" i="18"/>
  <c r="G166" i="18"/>
  <c r="G77" i="18"/>
  <c r="K77" i="18" s="1"/>
  <c r="G160" i="18"/>
  <c r="M160" i="18" s="1"/>
  <c r="O160" i="18" s="1"/>
  <c r="G111" i="18"/>
  <c r="G112" i="18"/>
  <c r="M112" i="18" s="1"/>
  <c r="O112" i="18" s="1"/>
  <c r="G90" i="18"/>
  <c r="G64" i="18"/>
  <c r="G76" i="18"/>
  <c r="M76" i="18" s="1"/>
  <c r="O76" i="18" s="1"/>
  <c r="G63" i="18"/>
  <c r="K63" i="18" s="1"/>
  <c r="G71" i="18"/>
  <c r="G74" i="18"/>
  <c r="M74" i="18" s="1"/>
  <c r="O74" i="18" s="1"/>
  <c r="G56" i="18"/>
  <c r="G75" i="18"/>
  <c r="G397" i="18"/>
  <c r="M397" i="18" s="1"/>
  <c r="O397" i="18" s="1"/>
  <c r="G398" i="18"/>
  <c r="M398" i="18" s="1"/>
  <c r="O398" i="18" s="1"/>
  <c r="G382" i="18"/>
  <c r="G400" i="18"/>
  <c r="M400" i="18" s="1"/>
  <c r="O400" i="18" s="1"/>
  <c r="G401" i="18"/>
  <c r="M401" i="18" s="1"/>
  <c r="O401" i="18" s="1"/>
  <c r="G402" i="18"/>
  <c r="G403" i="18"/>
  <c r="G388" i="18"/>
  <c r="G389" i="18"/>
  <c r="M389" i="18" s="1"/>
  <c r="O389" i="18" s="1"/>
  <c r="G390" i="18"/>
  <c r="G378" i="18"/>
  <c r="G379" i="18"/>
  <c r="M379" i="18" s="1"/>
  <c r="O379" i="18" s="1"/>
  <c r="G380" i="18"/>
  <c r="M380" i="18" s="1"/>
  <c r="O380" i="18" s="1"/>
  <c r="G381" i="18"/>
  <c r="M381" i="18" s="1"/>
  <c r="O381" i="18" s="1"/>
  <c r="G370" i="18"/>
  <c r="M370" i="18" s="1"/>
  <c r="O370" i="18" s="1"/>
  <c r="G372" i="18"/>
  <c r="M372" i="18" s="1"/>
  <c r="O372" i="18" s="1"/>
  <c r="G314" i="18"/>
  <c r="M314" i="18" s="1"/>
  <c r="O314" i="18" s="1"/>
  <c r="G84" i="18"/>
  <c r="M84" i="18" s="1"/>
  <c r="O84" i="18" s="1"/>
  <c r="G83" i="18"/>
  <c r="G55" i="18"/>
  <c r="G57" i="18"/>
  <c r="M57" i="18" s="1"/>
  <c r="O57" i="18" s="1"/>
  <c r="G54" i="18"/>
  <c r="M54" i="18" s="1"/>
  <c r="O54" i="18" s="1"/>
  <c r="G189" i="18"/>
  <c r="G192" i="18"/>
  <c r="M192" i="18" s="1"/>
  <c r="G194" i="18"/>
  <c r="M194" i="18" s="1"/>
  <c r="G188" i="18"/>
  <c r="G190" i="18"/>
  <c r="G191" i="18"/>
  <c r="G195" i="18"/>
  <c r="M195" i="18" s="1"/>
  <c r="G244" i="18"/>
  <c r="G245" i="18"/>
  <c r="M245" i="18" s="1"/>
  <c r="O245" i="18" s="1"/>
  <c r="G246" i="18"/>
  <c r="M246" i="18" s="1"/>
  <c r="O246" i="18" s="1"/>
  <c r="G249" i="18"/>
  <c r="G250" i="18"/>
  <c r="G251" i="18"/>
  <c r="G237" i="18"/>
  <c r="G238" i="18"/>
  <c r="G172" i="18"/>
  <c r="G177" i="18"/>
  <c r="G175" i="18"/>
  <c r="G176" i="18"/>
  <c r="J176" i="18" s="1"/>
  <c r="K176" i="18" s="1"/>
  <c r="G179" i="18"/>
  <c r="G180" i="18"/>
  <c r="M180" i="18" s="1"/>
  <c r="O180" i="18" s="1"/>
  <c r="G181" i="18"/>
  <c r="L181" i="18" s="1"/>
  <c r="G145" i="18"/>
  <c r="G146" i="18"/>
  <c r="J145" i="18" s="1"/>
  <c r="G147" i="18"/>
  <c r="M147" i="18" s="1"/>
  <c r="O147" i="18" s="1"/>
  <c r="G149" i="18"/>
  <c r="M149" i="18" s="1"/>
  <c r="O149" i="18" s="1"/>
  <c r="G150" i="18"/>
  <c r="G151" i="18"/>
  <c r="M151" i="18" s="1"/>
  <c r="O151" i="18" s="1"/>
  <c r="G152" i="18"/>
  <c r="M152" i="18" s="1"/>
  <c r="O152" i="18" s="1"/>
  <c r="G117" i="18"/>
  <c r="G118" i="18"/>
  <c r="M118" i="18" s="1"/>
  <c r="O118" i="18" s="1"/>
  <c r="G119" i="18"/>
  <c r="G120" i="18"/>
  <c r="G121" i="18"/>
  <c r="M121" i="18" s="1"/>
  <c r="O121" i="18" s="1"/>
  <c r="G122" i="18"/>
  <c r="M122" i="18" s="1"/>
  <c r="O122" i="18" s="1"/>
  <c r="G103" i="18"/>
  <c r="M103" i="18" s="1"/>
  <c r="O103" i="18" s="1"/>
  <c r="G104" i="18"/>
  <c r="G97" i="18"/>
  <c r="M97" i="18" s="1"/>
  <c r="O97" i="18" s="1"/>
  <c r="G45" i="18"/>
  <c r="K45" i="18" s="1"/>
  <c r="G46" i="18"/>
  <c r="G47" i="18"/>
  <c r="K47" i="18" s="1"/>
  <c r="G34" i="18"/>
  <c r="G35" i="18"/>
  <c r="M35" i="18" s="1"/>
  <c r="O35" i="18" s="1"/>
  <c r="G36" i="18"/>
  <c r="G37" i="18"/>
  <c r="M37" i="18" s="1"/>
  <c r="G40" i="18"/>
  <c r="G23" i="18"/>
  <c r="J23" i="18" s="1"/>
  <c r="G24" i="18"/>
  <c r="G25" i="18"/>
  <c r="G26" i="18"/>
  <c r="G27" i="18"/>
  <c r="G29" i="18"/>
  <c r="G8" i="18"/>
  <c r="J8" i="18" s="1"/>
  <c r="G9" i="18"/>
  <c r="M9" i="18" s="1"/>
  <c r="O9" i="18" s="1"/>
  <c r="G10" i="18"/>
  <c r="G11" i="18"/>
  <c r="P11" i="18" s="1"/>
  <c r="G12" i="18"/>
  <c r="P13" i="18" s="1"/>
  <c r="G13" i="18"/>
  <c r="M13" i="18" s="1"/>
  <c r="G14" i="18"/>
  <c r="G15" i="18"/>
  <c r="G16" i="18"/>
  <c r="L16" i="18" s="1"/>
  <c r="G18" i="18"/>
  <c r="I58" i="18"/>
  <c r="N58" i="18"/>
  <c r="S58" i="18"/>
  <c r="T58" i="18"/>
  <c r="S252" i="18"/>
  <c r="T252" i="18"/>
  <c r="Q307" i="18"/>
  <c r="T307" i="18"/>
  <c r="L390" i="18"/>
  <c r="J390" i="18"/>
  <c r="L180" i="18"/>
  <c r="J180" i="18"/>
  <c r="T50" i="18"/>
  <c r="S50" i="18"/>
  <c r="I50" i="18"/>
  <c r="I223" i="18"/>
  <c r="Q223" i="18"/>
  <c r="S223" i="18"/>
  <c r="T223" i="18"/>
  <c r="A7" i="22"/>
  <c r="I7" i="22" s="1"/>
  <c r="Q196" i="18"/>
  <c r="S196" i="18"/>
  <c r="I239" i="18"/>
  <c r="S239" i="18"/>
  <c r="T239" i="18"/>
  <c r="T123" i="18"/>
  <c r="I105" i="18"/>
  <c r="T41" i="18"/>
  <c r="Q30" i="18"/>
  <c r="T19" i="18"/>
  <c r="I78" i="18"/>
  <c r="I182" i="18"/>
  <c r="I141" i="18"/>
  <c r="F19" i="22"/>
  <c r="I19" i="18"/>
  <c r="I30" i="18"/>
  <c r="I41" i="18"/>
  <c r="I85" i="18"/>
  <c r="I92" i="18"/>
  <c r="I98" i="18"/>
  <c r="I113" i="18"/>
  <c r="I123" i="18"/>
  <c r="I153" i="18"/>
  <c r="I161" i="18"/>
  <c r="I252" i="18"/>
  <c r="I307" i="18"/>
  <c r="I315" i="18"/>
  <c r="I327" i="18"/>
  <c r="I373" i="18"/>
  <c r="I383" i="18"/>
  <c r="I392" i="18"/>
  <c r="I404" i="18"/>
  <c r="I410" i="18"/>
  <c r="M360" i="18"/>
  <c r="N98" i="18"/>
  <c r="N105" i="18"/>
  <c r="N123" i="18"/>
  <c r="N182" i="18"/>
  <c r="N196" i="18"/>
  <c r="N252" i="18"/>
  <c r="N307" i="18"/>
  <c r="N315" i="18"/>
  <c r="N365" i="18"/>
  <c r="N373" i="18"/>
  <c r="N383" i="18"/>
  <c r="N392" i="18"/>
  <c r="N404" i="18"/>
  <c r="P113" i="18"/>
  <c r="P141" i="18"/>
  <c r="P168" i="18"/>
  <c r="Q85" i="18"/>
  <c r="Q92" i="18"/>
  <c r="Q105" i="18"/>
  <c r="Q113" i="18"/>
  <c r="Q141" i="18"/>
  <c r="Q153" i="18"/>
  <c r="Q161" i="18"/>
  <c r="Q168" i="18"/>
  <c r="Q315" i="18"/>
  <c r="Q365" i="18"/>
  <c r="Q373" i="18"/>
  <c r="Q383" i="18"/>
  <c r="Q392" i="18"/>
  <c r="Q404" i="18"/>
  <c r="Q410" i="18"/>
  <c r="S19" i="18"/>
  <c r="S30" i="18"/>
  <c r="S41" i="18"/>
  <c r="S78" i="18"/>
  <c r="S85" i="18"/>
  <c r="S92" i="18"/>
  <c r="S98" i="18"/>
  <c r="S105" i="18"/>
  <c r="S113" i="18"/>
  <c r="S123" i="18"/>
  <c r="S141" i="18"/>
  <c r="S153" i="18"/>
  <c r="S161" i="18"/>
  <c r="S168" i="18"/>
  <c r="S182" i="18"/>
  <c r="S300" i="18"/>
  <c r="S315" i="18"/>
  <c r="S327" i="18"/>
  <c r="S353" i="18"/>
  <c r="S365" i="18"/>
  <c r="S373" i="18"/>
  <c r="S383" i="18"/>
  <c r="S392" i="18"/>
  <c r="S404" i="18"/>
  <c r="S410" i="18"/>
  <c r="T30" i="18"/>
  <c r="T92" i="18"/>
  <c r="T98" i="18"/>
  <c r="T105" i="18"/>
  <c r="T113" i="18"/>
  <c r="T141" i="18"/>
  <c r="T153" i="18"/>
  <c r="T168" i="18"/>
  <c r="T182" i="18"/>
  <c r="T315" i="18"/>
  <c r="T373" i="18"/>
  <c r="T383" i="18"/>
  <c r="T392" i="18"/>
  <c r="T404" i="18"/>
  <c r="T410" i="18"/>
  <c r="T452" i="18"/>
  <c r="N19" i="18"/>
  <c r="N85" i="18"/>
  <c r="N113" i="18"/>
  <c r="J352" i="18"/>
  <c r="L352" i="18"/>
  <c r="N153" i="18"/>
  <c r="I168" i="18"/>
  <c r="I300" i="18"/>
  <c r="N141" i="18"/>
  <c r="J237" i="18"/>
  <c r="J274" i="18"/>
  <c r="P41" i="18"/>
  <c r="N353" i="18"/>
  <c r="L274" i="18"/>
  <c r="N41" i="18"/>
  <c r="N161" i="18"/>
  <c r="N327" i="18"/>
  <c r="L237" i="18"/>
  <c r="N92" i="18"/>
  <c r="N168" i="18"/>
  <c r="L418" i="18"/>
  <c r="M68" i="18"/>
  <c r="K68" i="18"/>
  <c r="N237" i="18"/>
  <c r="N239" i="18" s="1"/>
  <c r="N274" i="18"/>
  <c r="N300" i="18" s="1"/>
  <c r="N418" i="18"/>
  <c r="L417" i="18"/>
  <c r="N417" i="18"/>
  <c r="N452" i="18" s="1"/>
  <c r="N223" i="18"/>
  <c r="N410" i="18"/>
  <c r="N78" i="18"/>
  <c r="O410" i="18"/>
  <c r="L173" i="18" l="1"/>
  <c r="J173" i="18"/>
  <c r="K173" i="18" s="1"/>
  <c r="J430" i="18"/>
  <c r="K430" i="18" s="1"/>
  <c r="L430" i="18"/>
  <c r="J435" i="18"/>
  <c r="K435" i="18" s="1"/>
  <c r="L435" i="18"/>
  <c r="J65" i="18"/>
  <c r="K65" i="18" s="1"/>
  <c r="L65" i="18"/>
  <c r="P65" i="18"/>
  <c r="L158" i="18"/>
  <c r="J158" i="18"/>
  <c r="K158" i="18" s="1"/>
  <c r="L206" i="18"/>
  <c r="L201" i="18"/>
  <c r="M206" i="18"/>
  <c r="O206" i="18" s="1"/>
  <c r="J250" i="18"/>
  <c r="K250" i="18" s="1"/>
  <c r="J264" i="18"/>
  <c r="K264" i="18" s="1"/>
  <c r="L268" i="18"/>
  <c r="J268" i="18"/>
  <c r="K268" i="18" s="1"/>
  <c r="M261" i="18"/>
  <c r="P268" i="18"/>
  <c r="L428" i="18"/>
  <c r="J428" i="18"/>
  <c r="K428" i="18" s="1"/>
  <c r="J417" i="18"/>
  <c r="K417" i="18" s="1"/>
  <c r="M417" i="18" s="1"/>
  <c r="M403" i="18"/>
  <c r="O403" i="18" s="1"/>
  <c r="L399" i="18"/>
  <c r="J399" i="18"/>
  <c r="K399" i="18" s="1"/>
  <c r="J425" i="18"/>
  <c r="K425" i="18" s="1"/>
  <c r="L425" i="18"/>
  <c r="J312" i="18"/>
  <c r="J252" i="18" s="1"/>
  <c r="L244" i="18"/>
  <c r="J427" i="18"/>
  <c r="K427" i="18" s="1"/>
  <c r="L427" i="18"/>
  <c r="J432" i="18"/>
  <c r="K432" i="18" s="1"/>
  <c r="J448" i="18"/>
  <c r="K448" i="18" s="1"/>
  <c r="L448" i="18"/>
  <c r="L432" i="18"/>
  <c r="P48" i="18"/>
  <c r="L48" i="18"/>
  <c r="J48" i="18"/>
  <c r="K48" i="18" s="1"/>
  <c r="L431" i="18"/>
  <c r="J431" i="18"/>
  <c r="K431" i="18" s="1"/>
  <c r="J423" i="18"/>
  <c r="K423" i="18" s="1"/>
  <c r="L423" i="18"/>
  <c r="O113" i="18"/>
  <c r="J418" i="18"/>
  <c r="K418" i="18" s="1"/>
  <c r="M418" i="18" s="1"/>
  <c r="J314" i="18"/>
  <c r="K314" i="18" s="1"/>
  <c r="K352" i="18"/>
  <c r="L218" i="18"/>
  <c r="J218" i="18"/>
  <c r="K218" i="18" s="1"/>
  <c r="K390" i="18"/>
  <c r="L175" i="18"/>
  <c r="L129" i="18"/>
  <c r="L141" i="18" s="1"/>
  <c r="J129" i="18"/>
  <c r="K129" i="18" s="1"/>
  <c r="M323" i="18"/>
  <c r="O323" i="18" s="1"/>
  <c r="P321" i="18"/>
  <c r="L321" i="18"/>
  <c r="J321" i="18"/>
  <c r="K321" i="18" s="1"/>
  <c r="L416" i="18"/>
  <c r="L424" i="18"/>
  <c r="J424" i="18"/>
  <c r="K424" i="18" s="1"/>
  <c r="P312" i="18"/>
  <c r="M140" i="18"/>
  <c r="G141" i="18"/>
  <c r="L401" i="18"/>
  <c r="M342" i="18"/>
  <c r="O342" i="18" s="1"/>
  <c r="M348" i="18"/>
  <c r="O348" i="18" s="1"/>
  <c r="M344" i="18"/>
  <c r="O344" i="18" s="1"/>
  <c r="M346" i="18"/>
  <c r="O346" i="18" s="1"/>
  <c r="M351" i="18"/>
  <c r="O351" i="18" s="1"/>
  <c r="M340" i="18"/>
  <c r="O340" i="18" s="1"/>
  <c r="M338" i="18"/>
  <c r="O338" i="18" s="1"/>
  <c r="J338" i="18"/>
  <c r="K338" i="18" s="1"/>
  <c r="M334" i="18"/>
  <c r="O334" i="18" s="1"/>
  <c r="L400" i="18"/>
  <c r="L159" i="18"/>
  <c r="J159" i="18"/>
  <c r="K159" i="18" s="1"/>
  <c r="L249" i="18"/>
  <c r="M90" i="18"/>
  <c r="O90" i="18" s="1"/>
  <c r="M29" i="18"/>
  <c r="O29" i="18" s="1"/>
  <c r="J146" i="18"/>
  <c r="K146" i="18" s="1"/>
  <c r="L26" i="18"/>
  <c r="M290" i="18"/>
  <c r="L280" i="18"/>
  <c r="L414" i="18"/>
  <c r="L234" i="18"/>
  <c r="L239" i="18" s="1"/>
  <c r="M234" i="18"/>
  <c r="O234" i="18" s="1"/>
  <c r="P244" i="18"/>
  <c r="P252" i="18" s="1"/>
  <c r="P319" i="18"/>
  <c r="L314" i="18"/>
  <c r="P256" i="18"/>
  <c r="K140" i="18"/>
  <c r="J112" i="18"/>
  <c r="K112" i="18" s="1"/>
  <c r="L103" i="18"/>
  <c r="J117" i="18"/>
  <c r="K117" i="18" s="1"/>
  <c r="J221" i="18"/>
  <c r="K221" i="18" s="1"/>
  <c r="J388" i="18"/>
  <c r="K388" i="18" s="1"/>
  <c r="J256" i="18"/>
  <c r="K256" i="18" s="1"/>
  <c r="J234" i="18"/>
  <c r="J239" i="18" s="1"/>
  <c r="J415" i="18"/>
  <c r="K415" i="18" s="1"/>
  <c r="L415" i="18"/>
  <c r="L319" i="18"/>
  <c r="L256" i="18"/>
  <c r="L312" i="18"/>
  <c r="L252" i="18" s="1"/>
  <c r="J244" i="18"/>
  <c r="K244" i="18" s="1"/>
  <c r="J262" i="18"/>
  <c r="K262" i="18" s="1"/>
  <c r="L345" i="18"/>
  <c r="J111" i="18"/>
  <c r="K111" i="18" s="1"/>
  <c r="J272" i="18"/>
  <c r="K272" i="18" s="1"/>
  <c r="K237" i="18"/>
  <c r="M237" i="18" s="1"/>
  <c r="J319" i="18"/>
  <c r="K319" i="18" s="1"/>
  <c r="J414" i="18"/>
  <c r="K414" i="18" s="1"/>
  <c r="P234" i="18"/>
  <c r="P201" i="18"/>
  <c r="M445" i="18"/>
  <c r="M443" i="18"/>
  <c r="M415" i="18"/>
  <c r="K135" i="18"/>
  <c r="M133" i="18"/>
  <c r="O133" i="18" s="1"/>
  <c r="M130" i="18"/>
  <c r="O130" i="18" s="1"/>
  <c r="M77" i="18"/>
  <c r="O77" i="18" s="1"/>
  <c r="M75" i="18"/>
  <c r="O75" i="18" s="1"/>
  <c r="P73" i="18"/>
  <c r="M64" i="18"/>
  <c r="O64" i="18" s="1"/>
  <c r="P74" i="18"/>
  <c r="M24" i="18"/>
  <c r="O24" i="18" s="1"/>
  <c r="L342" i="18"/>
  <c r="J348" i="18"/>
  <c r="K348" i="18" s="1"/>
  <c r="L251" i="18"/>
  <c r="L322" i="18"/>
  <c r="L250" i="18"/>
  <c r="P205" i="18"/>
  <c r="G213" i="18"/>
  <c r="J398" i="18"/>
  <c r="K398" i="18" s="1"/>
  <c r="J325" i="18"/>
  <c r="K325" i="18" s="1"/>
  <c r="L398" i="18"/>
  <c r="J276" i="18"/>
  <c r="K276" i="18" s="1"/>
  <c r="L403" i="18"/>
  <c r="L265" i="18"/>
  <c r="J284" i="18"/>
  <c r="K284" i="18" s="1"/>
  <c r="K274" i="18"/>
  <c r="M274" i="18" s="1"/>
  <c r="J277" i="18"/>
  <c r="K277" i="18" s="1"/>
  <c r="L221" i="18"/>
  <c r="J27" i="18"/>
  <c r="K27" i="18" s="1"/>
  <c r="L146" i="18"/>
  <c r="L205" i="18"/>
  <c r="M422" i="18"/>
  <c r="J391" i="18"/>
  <c r="K391" i="18" s="1"/>
  <c r="L437" i="18"/>
  <c r="J444" i="18"/>
  <c r="K444" i="18" s="1"/>
  <c r="L433" i="18"/>
  <c r="L297" i="18"/>
  <c r="J297" i="18"/>
  <c r="K297" i="18" s="1"/>
  <c r="L279" i="18"/>
  <c r="P279" i="18"/>
  <c r="L262" i="18"/>
  <c r="J205" i="18"/>
  <c r="K205" i="18" s="1"/>
  <c r="J206" i="18"/>
  <c r="K206" i="18" s="1"/>
  <c r="M139" i="18"/>
  <c r="M71" i="18"/>
  <c r="L74" i="18"/>
  <c r="K35" i="18"/>
  <c r="P221" i="18"/>
  <c r="L306" i="18"/>
  <c r="L444" i="18"/>
  <c r="J286" i="18"/>
  <c r="K286" i="18" s="1"/>
  <c r="L110" i="18"/>
  <c r="J110" i="18"/>
  <c r="K110" i="18" s="1"/>
  <c r="M27" i="18"/>
  <c r="O27" i="18" s="1"/>
  <c r="M439" i="18"/>
  <c r="J401" i="18"/>
  <c r="K401" i="18" s="1"/>
  <c r="L426" i="18"/>
  <c r="J442" i="18"/>
  <c r="K442" i="18" s="1"/>
  <c r="L382" i="18"/>
  <c r="L391" i="18"/>
  <c r="L380" i="18"/>
  <c r="J381" i="18"/>
  <c r="K381" i="18" s="1"/>
  <c r="L441" i="18"/>
  <c r="L440" i="18"/>
  <c r="L381" i="18"/>
  <c r="J382" i="18"/>
  <c r="K382" i="18" s="1"/>
  <c r="L348" i="18"/>
  <c r="L343" i="18"/>
  <c r="J341" i="18"/>
  <c r="K341" i="18" s="1"/>
  <c r="K340" i="18"/>
  <c r="L296" i="18"/>
  <c r="J296" i="18"/>
  <c r="K296" i="18" s="1"/>
  <c r="L325" i="18"/>
  <c r="J323" i="18"/>
  <c r="K323" i="18" s="1"/>
  <c r="J322" i="18"/>
  <c r="K322" i="18" s="1"/>
  <c r="L323" i="18"/>
  <c r="L324" i="18"/>
  <c r="L121" i="18"/>
  <c r="L270" i="18"/>
  <c r="L275" i="18"/>
  <c r="L292" i="18"/>
  <c r="J287" i="18"/>
  <c r="K287" i="18" s="1"/>
  <c r="L286" i="18"/>
  <c r="J292" i="18"/>
  <c r="K292" i="18" s="1"/>
  <c r="L282" i="18"/>
  <c r="L277" i="18"/>
  <c r="P266" i="18"/>
  <c r="L269" i="18"/>
  <c r="M250" i="18"/>
  <c r="L229" i="18"/>
  <c r="M188" i="18"/>
  <c r="M172" i="18"/>
  <c r="O172" i="18" s="1"/>
  <c r="G182" i="18"/>
  <c r="K145" i="18"/>
  <c r="K138" i="18"/>
  <c r="K109" i="18"/>
  <c r="L257" i="18"/>
  <c r="L174" i="18"/>
  <c r="J174" i="18"/>
  <c r="K174" i="18" s="1"/>
  <c r="J75" i="18"/>
  <c r="K75" i="18" s="1"/>
  <c r="L188" i="18"/>
  <c r="J188" i="18"/>
  <c r="K188" i="18" s="1"/>
  <c r="M447" i="18"/>
  <c r="M429" i="18"/>
  <c r="G410" i="18"/>
  <c r="J380" i="18"/>
  <c r="K380" i="18" s="1"/>
  <c r="J437" i="18"/>
  <c r="K437" i="18" s="1"/>
  <c r="L429" i="18"/>
  <c r="J447" i="18"/>
  <c r="K447" i="18" s="1"/>
  <c r="J440" i="18"/>
  <c r="K440" i="18" s="1"/>
  <c r="J416" i="18"/>
  <c r="K416" i="18" s="1"/>
  <c r="J445" i="18"/>
  <c r="K445" i="18" s="1"/>
  <c r="L439" i="18"/>
  <c r="J443" i="18"/>
  <c r="K443" i="18" s="1"/>
  <c r="L445" i="18"/>
  <c r="L442" i="18"/>
  <c r="J433" i="18"/>
  <c r="K433" i="18" s="1"/>
  <c r="L443" i="18"/>
  <c r="J441" i="18"/>
  <c r="K441" i="18" s="1"/>
  <c r="J426" i="18"/>
  <c r="K426" i="18" s="1"/>
  <c r="J422" i="18"/>
  <c r="K422" i="18" s="1"/>
  <c r="L421" i="18"/>
  <c r="L422" i="18"/>
  <c r="L447" i="18"/>
  <c r="J436" i="18"/>
  <c r="K436" i="18" s="1"/>
  <c r="L436" i="18"/>
  <c r="J421" i="18"/>
  <c r="K421" i="18" s="1"/>
  <c r="J438" i="18"/>
  <c r="K438" i="18" s="1"/>
  <c r="L438" i="18"/>
  <c r="M364" i="18"/>
  <c r="J342" i="18"/>
  <c r="K342" i="18" s="1"/>
  <c r="J324" i="18"/>
  <c r="K324" i="18" s="1"/>
  <c r="J271" i="18"/>
  <c r="K271" i="18" s="1"/>
  <c r="P326" i="18"/>
  <c r="M298" i="18"/>
  <c r="L289" i="18"/>
  <c r="J282" i="18"/>
  <c r="K282" i="18" s="1"/>
  <c r="J194" i="18"/>
  <c r="K194" i="18" s="1"/>
  <c r="L192" i="18"/>
  <c r="J189" i="18"/>
  <c r="K189" i="18" s="1"/>
  <c r="L189" i="18"/>
  <c r="K180" i="18"/>
  <c r="L176" i="18"/>
  <c r="K139" i="18"/>
  <c r="K130" i="18"/>
  <c r="L165" i="18"/>
  <c r="L104" i="18"/>
  <c r="J103" i="18"/>
  <c r="K103" i="18" s="1"/>
  <c r="M96" i="18"/>
  <c r="J104" i="18"/>
  <c r="K104" i="18" s="1"/>
  <c r="J208" i="18"/>
  <c r="K208" i="18" s="1"/>
  <c r="J175" i="18"/>
  <c r="K175" i="18" s="1"/>
  <c r="P117" i="18"/>
  <c r="L111" i="18"/>
  <c r="L112" i="18"/>
  <c r="P105" i="18"/>
  <c r="L117" i="18"/>
  <c r="G98" i="18"/>
  <c r="K96" i="18"/>
  <c r="L97" i="18"/>
  <c r="L98" i="18" s="1"/>
  <c r="L56" i="18"/>
  <c r="J74" i="18"/>
  <c r="K74" i="18" s="1"/>
  <c r="J97" i="18"/>
  <c r="P97" i="18"/>
  <c r="L75" i="18"/>
  <c r="L305" i="18"/>
  <c r="L307" i="18" s="1"/>
  <c r="L76" i="18"/>
  <c r="L55" i="18"/>
  <c r="J84" i="18"/>
  <c r="J85" i="18" s="1"/>
  <c r="L370" i="18"/>
  <c r="J370" i="18"/>
  <c r="K370" i="18" s="1"/>
  <c r="J397" i="18"/>
  <c r="K397" i="18" s="1"/>
  <c r="J378" i="18"/>
  <c r="K378" i="18" s="1"/>
  <c r="J64" i="18"/>
  <c r="K64" i="18" s="1"/>
  <c r="L84" i="18"/>
  <c r="L85" i="18" s="1"/>
  <c r="J55" i="18"/>
  <c r="K55" i="18" s="1"/>
  <c r="L358" i="18"/>
  <c r="J306" i="18"/>
  <c r="K306" i="18" s="1"/>
  <c r="L388" i="18"/>
  <c r="J76" i="18"/>
  <c r="K76" i="18" s="1"/>
  <c r="L397" i="18"/>
  <c r="J57" i="18"/>
  <c r="K57" i="18" s="1"/>
  <c r="P84" i="18"/>
  <c r="P85" i="18" s="1"/>
  <c r="J358" i="18"/>
  <c r="K358" i="18" s="1"/>
  <c r="L57" i="18"/>
  <c r="J379" i="18"/>
  <c r="J389" i="18"/>
  <c r="J392" i="18" s="1"/>
  <c r="L40" i="18"/>
  <c r="L37" i="18"/>
  <c r="M49" i="18"/>
  <c r="O49" i="18" s="1"/>
  <c r="J160" i="18"/>
  <c r="K160" i="18" s="1"/>
  <c r="J119" i="18"/>
  <c r="K119" i="18" s="1"/>
  <c r="K24" i="18"/>
  <c r="L23" i="18"/>
  <c r="N23" i="18"/>
  <c r="N30" i="18" s="1"/>
  <c r="J16" i="18"/>
  <c r="K16" i="18" s="1"/>
  <c r="L14" i="18"/>
  <c r="L12" i="18"/>
  <c r="J12" i="18"/>
  <c r="K12" i="18" s="1"/>
  <c r="J14" i="18"/>
  <c r="K14" i="18" s="1"/>
  <c r="L9" i="18"/>
  <c r="L54" i="18"/>
  <c r="L8" i="18"/>
  <c r="P314" i="18"/>
  <c r="J299" i="18"/>
  <c r="K299" i="18" s="1"/>
  <c r="J279" i="18"/>
  <c r="K279" i="18" s="1"/>
  <c r="L278" i="18"/>
  <c r="P378" i="18"/>
  <c r="P397" i="18"/>
  <c r="P55" i="18"/>
  <c r="P76" i="18"/>
  <c r="M345" i="18"/>
  <c r="O345" i="18" s="1"/>
  <c r="P358" i="18"/>
  <c r="P365" i="18" s="1"/>
  <c r="P91" i="18"/>
  <c r="J343" i="18"/>
  <c r="K343" i="18" s="1"/>
  <c r="L195" i="18"/>
  <c r="L64" i="18"/>
  <c r="J305" i="18"/>
  <c r="J307" i="18" s="1"/>
  <c r="K71" i="18"/>
  <c r="J278" i="18"/>
  <c r="K278" i="18" s="1"/>
  <c r="P280" i="18"/>
  <c r="J400" i="18"/>
  <c r="K400" i="18" s="1"/>
  <c r="L378" i="18"/>
  <c r="L402" i="18"/>
  <c r="J402" i="18"/>
  <c r="K402" i="18" s="1"/>
  <c r="J403" i="18"/>
  <c r="K403" i="18" s="1"/>
  <c r="J280" i="18"/>
  <c r="K280" i="18" s="1"/>
  <c r="T454" i="18"/>
  <c r="J229" i="18"/>
  <c r="L18" i="18"/>
  <c r="J258" i="18"/>
  <c r="K258" i="18" s="1"/>
  <c r="J249" i="18"/>
  <c r="K249" i="18" s="1"/>
  <c r="L147" i="18"/>
  <c r="M426" i="18"/>
  <c r="L13" i="18"/>
  <c r="L333" i="18"/>
  <c r="L36" i="18"/>
  <c r="K128" i="18"/>
  <c r="P370" i="18"/>
  <c r="P373" i="18" s="1"/>
  <c r="M63" i="18"/>
  <c r="O63" i="18" s="1"/>
  <c r="P64" i="18"/>
  <c r="J332" i="18"/>
  <c r="K332" i="18" s="1"/>
  <c r="L258" i="18"/>
  <c r="J37" i="18"/>
  <c r="K37" i="18" s="1"/>
  <c r="L364" i="18"/>
  <c r="L362" i="18"/>
  <c r="M291" i="18"/>
  <c r="P389" i="18"/>
  <c r="J246" i="18"/>
  <c r="K246" i="18" s="1"/>
  <c r="J446" i="18"/>
  <c r="K446" i="18" s="1"/>
  <c r="J360" i="18"/>
  <c r="K360" i="18" s="1"/>
  <c r="J147" i="18"/>
  <c r="J219" i="18"/>
  <c r="K219" i="18" s="1"/>
  <c r="P45" i="18"/>
  <c r="M208" i="18"/>
  <c r="I196" i="18"/>
  <c r="I454" i="18" s="1"/>
  <c r="L344" i="18"/>
  <c r="J344" i="18"/>
  <c r="K344" i="18" s="1"/>
  <c r="M441" i="18"/>
  <c r="L389" i="18"/>
  <c r="L392" i="18" s="1"/>
  <c r="J333" i="18"/>
  <c r="K333" i="18" s="1"/>
  <c r="J372" i="18"/>
  <c r="K372" i="18" s="1"/>
  <c r="L446" i="18"/>
  <c r="J362" i="18"/>
  <c r="K362" i="18" s="1"/>
  <c r="M138" i="18"/>
  <c r="J359" i="18"/>
  <c r="K359" i="18" s="1"/>
  <c r="J245" i="18"/>
  <c r="K245" i="18" s="1"/>
  <c r="G30" i="18"/>
  <c r="G252" i="18"/>
  <c r="G196" i="18"/>
  <c r="P261" i="18"/>
  <c r="L359" i="18"/>
  <c r="L361" i="18"/>
  <c r="L360" i="18"/>
  <c r="J364" i="18"/>
  <c r="K364" i="18" s="1"/>
  <c r="L245" i="18"/>
  <c r="P379" i="18"/>
  <c r="P409" i="18"/>
  <c r="K49" i="18"/>
  <c r="M203" i="18"/>
  <c r="O203" i="18" s="1"/>
  <c r="J36" i="18"/>
  <c r="K36" i="18" s="1"/>
  <c r="M251" i="18"/>
  <c r="J40" i="18"/>
  <c r="K40" i="18" s="1"/>
  <c r="J18" i="18"/>
  <c r="K18" i="18" s="1"/>
  <c r="J203" i="18"/>
  <c r="K203" i="18" s="1"/>
  <c r="L372" i="18"/>
  <c r="J361" i="18"/>
  <c r="K361" i="18" s="1"/>
  <c r="L27" i="18"/>
  <c r="L118" i="18"/>
  <c r="J251" i="18"/>
  <c r="K251" i="18" s="1"/>
  <c r="M249" i="18"/>
  <c r="P57" i="18"/>
  <c r="P388" i="18"/>
  <c r="L157" i="18"/>
  <c r="J320" i="18"/>
  <c r="K320" i="18" s="1"/>
  <c r="P229" i="18"/>
  <c r="L203" i="18"/>
  <c r="M40" i="18"/>
  <c r="L379" i="18"/>
  <c r="K29" i="18"/>
  <c r="J259" i="18"/>
  <c r="K259" i="18" s="1"/>
  <c r="L259" i="18"/>
  <c r="L336" i="18"/>
  <c r="L246" i="18"/>
  <c r="J56" i="18"/>
  <c r="K56" i="18" s="1"/>
  <c r="L120" i="18"/>
  <c r="J120" i="18"/>
  <c r="K120" i="18" s="1"/>
  <c r="M190" i="18"/>
  <c r="M320" i="18"/>
  <c r="G229" i="18"/>
  <c r="M177" i="18"/>
  <c r="O177" i="18" s="1"/>
  <c r="L202" i="18"/>
  <c r="J265" i="18"/>
  <c r="K265" i="18" s="1"/>
  <c r="L179" i="18"/>
  <c r="G92" i="18"/>
  <c r="L290" i="18"/>
  <c r="J11" i="18"/>
  <c r="K11" i="18" s="1"/>
  <c r="M287" i="18"/>
  <c r="L266" i="18"/>
  <c r="G223" i="18"/>
  <c r="J290" i="18"/>
  <c r="K290" i="18" s="1"/>
  <c r="M217" i="18"/>
  <c r="J9" i="18"/>
  <c r="K9" i="18" s="1"/>
  <c r="J118" i="18"/>
  <c r="K118" i="18" s="1"/>
  <c r="L219" i="18"/>
  <c r="M191" i="18"/>
  <c r="M293" i="18"/>
  <c r="K23" i="18"/>
  <c r="M176" i="18"/>
  <c r="O176" i="18" s="1"/>
  <c r="M279" i="18"/>
  <c r="O279" i="18" s="1"/>
  <c r="J289" i="18"/>
  <c r="K289" i="18" s="1"/>
  <c r="G404" i="18"/>
  <c r="J291" i="18"/>
  <c r="K291" i="18" s="1"/>
  <c r="J346" i="18"/>
  <c r="K346" i="18" s="1"/>
  <c r="J177" i="18"/>
  <c r="K177" i="18" s="1"/>
  <c r="G315" i="18"/>
  <c r="G161" i="18"/>
  <c r="M436" i="18"/>
  <c r="L25" i="18"/>
  <c r="G153" i="18"/>
  <c r="J261" i="18"/>
  <c r="K261" i="18" s="1"/>
  <c r="M257" i="18"/>
  <c r="L217" i="18"/>
  <c r="K90" i="18"/>
  <c r="L291" i="18"/>
  <c r="L288" i="18"/>
  <c r="M36" i="18"/>
  <c r="J25" i="18"/>
  <c r="K25" i="18" s="1"/>
  <c r="L287" i="18"/>
  <c r="K351" i="18"/>
  <c r="M201" i="18"/>
  <c r="O201" i="18" s="1"/>
  <c r="O217" i="18" s="1"/>
  <c r="O223" i="18" s="1"/>
  <c r="J334" i="18"/>
  <c r="K334" i="18" s="1"/>
  <c r="L341" i="18"/>
  <c r="J288" i="18"/>
  <c r="K288" i="18" s="1"/>
  <c r="J293" i="18"/>
  <c r="K293" i="18" s="1"/>
  <c r="K133" i="18"/>
  <c r="J266" i="18"/>
  <c r="K266" i="18" s="1"/>
  <c r="J217" i="18"/>
  <c r="K217" i="18" s="1"/>
  <c r="L11" i="18"/>
  <c r="L177" i="18"/>
  <c r="J202" i="18"/>
  <c r="K202" i="18" s="1"/>
  <c r="J201" i="18"/>
  <c r="M437" i="18"/>
  <c r="J179" i="18"/>
  <c r="K179" i="18" s="1"/>
  <c r="L334" i="18"/>
  <c r="L293" i="18"/>
  <c r="L160" i="18"/>
  <c r="L346" i="18"/>
  <c r="J336" i="18"/>
  <c r="K336" i="18" s="1"/>
  <c r="L119" i="18"/>
  <c r="P217" i="18"/>
  <c r="M341" i="18"/>
  <c r="O341" i="18" s="1"/>
  <c r="M358" i="18"/>
  <c r="G365" i="18"/>
  <c r="M14" i="18"/>
  <c r="M34" i="18"/>
  <c r="K34" i="18"/>
  <c r="G41" i="18"/>
  <c r="M181" i="18"/>
  <c r="O181" i="18" s="1"/>
  <c r="O158" i="18" s="1"/>
  <c r="M166" i="18"/>
  <c r="O166" i="18" s="1"/>
  <c r="J166" i="18"/>
  <c r="K166" i="18" s="1"/>
  <c r="G168" i="18"/>
  <c r="L166" i="18"/>
  <c r="M421" i="18"/>
  <c r="G373" i="18"/>
  <c r="M175" i="18"/>
  <c r="J192" i="18"/>
  <c r="K192" i="18" s="1"/>
  <c r="J191" i="18"/>
  <c r="K191" i="18" s="1"/>
  <c r="L190" i="18"/>
  <c r="J190" i="18"/>
  <c r="K190" i="18" s="1"/>
  <c r="M189" i="18"/>
  <c r="L191" i="18"/>
  <c r="J195" i="18"/>
  <c r="K195" i="18" s="1"/>
  <c r="L194" i="18"/>
  <c r="G113" i="18"/>
  <c r="M111" i="18"/>
  <c r="M113" i="18" s="1"/>
  <c r="P277" i="18"/>
  <c r="P262" i="18"/>
  <c r="P264" i="18"/>
  <c r="P269" i="18"/>
  <c r="P265" i="18"/>
  <c r="M262" i="18"/>
  <c r="O262" i="18" s="1"/>
  <c r="M336" i="18"/>
  <c r="O336" i="18" s="1"/>
  <c r="L338" i="18"/>
  <c r="M55" i="18"/>
  <c r="G58" i="18"/>
  <c r="M388" i="18"/>
  <c r="O388" i="18" s="1"/>
  <c r="G392" i="18"/>
  <c r="M307" i="18"/>
  <c r="G383" i="18"/>
  <c r="M292" i="18"/>
  <c r="M119" i="18"/>
  <c r="O119" i="18" s="1"/>
  <c r="M179" i="18"/>
  <c r="O179" i="18" s="1"/>
  <c r="G300" i="18"/>
  <c r="M259" i="18"/>
  <c r="O259" i="18" s="1"/>
  <c r="M440" i="18"/>
  <c r="G353" i="18"/>
  <c r="M332" i="18"/>
  <c r="P26" i="18"/>
  <c r="J26" i="18"/>
  <c r="K26" i="18" s="1"/>
  <c r="M46" i="18"/>
  <c r="O46" i="18" s="1"/>
  <c r="G50" i="18"/>
  <c r="K46" i="18"/>
  <c r="M104" i="18"/>
  <c r="O104" i="18" s="1"/>
  <c r="M402" i="18"/>
  <c r="O402" i="18" s="1"/>
  <c r="M202" i="18"/>
  <c r="S454" i="18"/>
  <c r="M408" i="18"/>
  <c r="M410" i="18" s="1"/>
  <c r="J326" i="18"/>
  <c r="K326" i="18" s="1"/>
  <c r="M312" i="18"/>
  <c r="G452" i="18"/>
  <c r="J10" i="18"/>
  <c r="L10" i="18"/>
  <c r="G239" i="18"/>
  <c r="G78" i="18"/>
  <c r="M186" i="18"/>
  <c r="J172" i="18"/>
  <c r="L172" i="18"/>
  <c r="L186" i="18"/>
  <c r="J186" i="18"/>
  <c r="K186" i="18" s="1"/>
  <c r="M283" i="18"/>
  <c r="O283" i="18" s="1"/>
  <c r="L283" i="18"/>
  <c r="P283" i="18"/>
  <c r="J347" i="18"/>
  <c r="K347" i="18" s="1"/>
  <c r="L347" i="18"/>
  <c r="M444" i="18"/>
  <c r="G327" i="18"/>
  <c r="M319" i="18"/>
  <c r="O319" i="18" s="1"/>
  <c r="O312" i="18" s="1"/>
  <c r="M15" i="18"/>
  <c r="O15" i="18" s="1"/>
  <c r="J15" i="18"/>
  <c r="K15" i="18" s="1"/>
  <c r="L15" i="18"/>
  <c r="J181" i="18"/>
  <c r="K181" i="18" s="1"/>
  <c r="M8" i="18"/>
  <c r="O8" i="18" s="1"/>
  <c r="P8" i="18"/>
  <c r="K8" i="18"/>
  <c r="J54" i="18"/>
  <c r="M146" i="18"/>
  <c r="O146" i="18" s="1"/>
  <c r="L145" i="18"/>
  <c r="P145" i="18"/>
  <c r="M264" i="18"/>
  <c r="O264" i="18" s="1"/>
  <c r="L264" i="18"/>
  <c r="M433" i="18"/>
  <c r="J275" i="18"/>
  <c r="K275" i="18" s="1"/>
  <c r="J121" i="18"/>
  <c r="L271" i="18"/>
  <c r="J270" i="18"/>
  <c r="K270" i="18" s="1"/>
  <c r="M390" i="18"/>
  <c r="M392" i="18" s="1"/>
  <c r="J91" i="18"/>
  <c r="J13" i="18"/>
  <c r="K13" i="18" s="1"/>
  <c r="J269" i="18"/>
  <c r="K269" i="18" s="1"/>
  <c r="P14" i="18"/>
  <c r="P323" i="18"/>
  <c r="J165" i="18"/>
  <c r="K165" i="18" s="1"/>
  <c r="J409" i="18"/>
  <c r="K409" i="18" s="1"/>
  <c r="P12" i="18"/>
  <c r="M145" i="18"/>
  <c r="O145" i="18" s="1"/>
  <c r="P325" i="18"/>
  <c r="P320" i="18"/>
  <c r="J408" i="18"/>
  <c r="K408" i="18" s="1"/>
  <c r="O307" i="18"/>
  <c r="G105" i="18"/>
  <c r="J257" i="18"/>
  <c r="K257" i="18" s="1"/>
  <c r="P109" i="18"/>
  <c r="L299" i="18"/>
  <c r="J157" i="18"/>
  <c r="L208" i="18"/>
  <c r="P408" i="18"/>
  <c r="M120" i="18"/>
  <c r="O120" i="18" s="1"/>
  <c r="M244" i="18"/>
  <c r="O244" i="18" s="1"/>
  <c r="O274" i="18" s="1"/>
  <c r="M150" i="18"/>
  <c r="M378" i="18"/>
  <c r="J439" i="18"/>
  <c r="K439" i="18" s="1"/>
  <c r="J429" i="18"/>
  <c r="M26" i="18"/>
  <c r="M16" i="18"/>
  <c r="O16" i="18" s="1"/>
  <c r="P16" i="18"/>
  <c r="M47" i="18"/>
  <c r="O47" i="18" s="1"/>
  <c r="M83" i="18"/>
  <c r="G85" i="18"/>
  <c r="K83" i="18"/>
  <c r="G19" i="18"/>
  <c r="M117" i="18"/>
  <c r="G123" i="18"/>
  <c r="M10" i="18"/>
  <c r="O10" i="18" s="1"/>
  <c r="P10" i="18"/>
  <c r="O23" i="18"/>
  <c r="P23" i="18"/>
  <c r="M23" i="18"/>
  <c r="M275" i="18"/>
  <c r="O275" i="18" s="1"/>
  <c r="M18" i="18"/>
  <c r="O18" i="18" s="1"/>
  <c r="M11" i="18"/>
  <c r="M446" i="18"/>
  <c r="O446" i="18" s="1"/>
  <c r="L273" i="18"/>
  <c r="J273" i="18"/>
  <c r="K273" i="18" s="1"/>
  <c r="M322" i="18"/>
  <c r="M45" i="18"/>
  <c r="P15" i="18"/>
  <c r="M12" i="18"/>
  <c r="O12" i="18" s="1"/>
  <c r="P9" i="18"/>
  <c r="P25" i="18"/>
  <c r="P56" i="18"/>
  <c r="M382" i="18"/>
  <c r="O382" i="18" s="1"/>
  <c r="M56" i="18"/>
  <c r="O56" i="18" s="1"/>
  <c r="M272" i="18"/>
  <c r="O272" i="18" s="1"/>
  <c r="M25" i="18"/>
  <c r="O25" i="18" s="1"/>
  <c r="M269" i="18"/>
  <c r="M70" i="18"/>
  <c r="M326" i="18"/>
  <c r="O326" i="18" s="1"/>
  <c r="M135" i="18"/>
  <c r="P75" i="18"/>
  <c r="M205" i="18"/>
  <c r="P206" i="18"/>
  <c r="M352" i="18"/>
  <c r="O352" i="18" s="1"/>
  <c r="M416" i="18"/>
  <c r="M72" i="18"/>
  <c r="G307" i="18"/>
  <c r="M265" i="18"/>
  <c r="P282" i="18"/>
  <c r="M280" i="18"/>
  <c r="O280" i="18" s="1"/>
  <c r="M276" i="18"/>
  <c r="O276" i="18" s="1"/>
  <c r="P322" i="18"/>
  <c r="M347" i="18"/>
  <c r="O347" i="18" s="1"/>
  <c r="M343" i="18"/>
  <c r="M165" i="18"/>
  <c r="J70" i="18"/>
  <c r="K70" i="18" s="1"/>
  <c r="J72" i="18"/>
  <c r="K72" i="18" s="1"/>
  <c r="J73" i="18"/>
  <c r="K73" i="18" s="1"/>
  <c r="L91" i="18"/>
  <c r="L92" i="18" s="1"/>
  <c r="L261" i="18"/>
  <c r="L320" i="18"/>
  <c r="L332" i="18"/>
  <c r="L408" i="18"/>
  <c r="L409" i="18"/>
  <c r="M157" i="18"/>
  <c r="M161" i="18" s="1"/>
  <c r="L70" i="18"/>
  <c r="L72" i="18"/>
  <c r="L73" i="18"/>
  <c r="P306" i="18"/>
  <c r="M73" i="18"/>
  <c r="P305" i="18"/>
  <c r="P324" i="18"/>
  <c r="P70" i="18"/>
  <c r="P72" i="18"/>
  <c r="L222" i="18" l="1"/>
  <c r="L223" i="18" s="1"/>
  <c r="J222" i="18"/>
  <c r="K222" i="18" s="1"/>
  <c r="K223" i="18" s="1"/>
  <c r="O161" i="18"/>
  <c r="O11" i="18"/>
  <c r="K312" i="18"/>
  <c r="K252" i="18" s="1"/>
  <c r="P50" i="18"/>
  <c r="P239" i="18"/>
  <c r="J141" i="18"/>
  <c r="J315" i="18"/>
  <c r="K234" i="18"/>
  <c r="K239" i="18" s="1"/>
  <c r="J113" i="18"/>
  <c r="O92" i="18"/>
  <c r="U92" i="18"/>
  <c r="N14" i="22"/>
  <c r="P315" i="18"/>
  <c r="L452" i="18"/>
  <c r="L315" i="18"/>
  <c r="L105" i="18"/>
  <c r="L327" i="18"/>
  <c r="K113" i="18"/>
  <c r="J434" i="18"/>
  <c r="K434" i="18" s="1"/>
  <c r="L434" i="18"/>
  <c r="K389" i="18"/>
  <c r="K392" i="18" s="1"/>
  <c r="O205" i="18"/>
  <c r="M213" i="18"/>
  <c r="L213" i="18"/>
  <c r="G454" i="18"/>
  <c r="K201" i="18"/>
  <c r="K213" i="18" s="1"/>
  <c r="J213" i="18"/>
  <c r="P213" i="18"/>
  <c r="K84" i="18"/>
  <c r="K85" i="18" s="1"/>
  <c r="K141" i="18"/>
  <c r="J373" i="18"/>
  <c r="J105" i="18"/>
  <c r="O78" i="18"/>
  <c r="L113" i="18"/>
  <c r="L161" i="18"/>
  <c r="K373" i="18"/>
  <c r="K410" i="18"/>
  <c r="L383" i="18"/>
  <c r="L373" i="18"/>
  <c r="M168" i="18"/>
  <c r="L58" i="18"/>
  <c r="L404" i="18"/>
  <c r="L123" i="18"/>
  <c r="J383" i="18"/>
  <c r="L168" i="18"/>
  <c r="M98" i="18"/>
  <c r="O96" i="18"/>
  <c r="K105" i="18"/>
  <c r="P98" i="18"/>
  <c r="J98" i="18"/>
  <c r="K97" i="18"/>
  <c r="K98" i="18" s="1"/>
  <c r="K305" i="18"/>
  <c r="K307" i="18" s="1"/>
  <c r="L365" i="18"/>
  <c r="K379" i="18"/>
  <c r="K383" i="18" s="1"/>
  <c r="J153" i="18"/>
  <c r="L153" i="18"/>
  <c r="L19" i="18"/>
  <c r="J404" i="18"/>
  <c r="K404" i="18"/>
  <c r="K229" i="18"/>
  <c r="P92" i="18"/>
  <c r="J41" i="18"/>
  <c r="M239" i="18"/>
  <c r="Q182" i="18"/>
  <c r="Q454" i="18" s="1"/>
  <c r="Q456" i="18" s="1"/>
  <c r="K327" i="18"/>
  <c r="M229" i="18"/>
  <c r="K41" i="18"/>
  <c r="J365" i="18"/>
  <c r="L196" i="18"/>
  <c r="K147" i="18"/>
  <c r="K153" i="18" s="1"/>
  <c r="L30" i="18"/>
  <c r="P392" i="18"/>
  <c r="L41" i="18"/>
  <c r="P58" i="18"/>
  <c r="K300" i="18"/>
  <c r="J327" i="18"/>
  <c r="K30" i="18"/>
  <c r="J196" i="18"/>
  <c r="J168" i="18"/>
  <c r="L182" i="18"/>
  <c r="J353" i="18"/>
  <c r="U223" i="18"/>
  <c r="P223" i="18"/>
  <c r="M223" i="18"/>
  <c r="L353" i="18"/>
  <c r="J30" i="18"/>
  <c r="P410" i="18"/>
  <c r="J19" i="18"/>
  <c r="K10" i="18"/>
  <c r="K19" i="18" s="1"/>
  <c r="O358" i="18"/>
  <c r="M365" i="18"/>
  <c r="O414" i="18"/>
  <c r="N15" i="22"/>
  <c r="M315" i="18"/>
  <c r="M252" i="18"/>
  <c r="O34" i="18"/>
  <c r="M41" i="18"/>
  <c r="O392" i="18"/>
  <c r="O175" i="18"/>
  <c r="M182" i="18"/>
  <c r="K157" i="18"/>
  <c r="K161" i="18" s="1"/>
  <c r="J161" i="18"/>
  <c r="O55" i="18"/>
  <c r="M58" i="18"/>
  <c r="O168" i="18"/>
  <c r="K353" i="18"/>
  <c r="K168" i="18"/>
  <c r="J410" i="18"/>
  <c r="J92" i="18"/>
  <c r="K91" i="18"/>
  <c r="K92" i="18" s="1"/>
  <c r="K121" i="18"/>
  <c r="K123" i="18" s="1"/>
  <c r="J123" i="18"/>
  <c r="U161" i="18"/>
  <c r="K172" i="18"/>
  <c r="K182" i="18" s="1"/>
  <c r="J182" i="18"/>
  <c r="K78" i="18"/>
  <c r="K196" i="18"/>
  <c r="J58" i="18"/>
  <c r="K54" i="18"/>
  <c r="K58" i="18" s="1"/>
  <c r="K365" i="18"/>
  <c r="O186" i="18"/>
  <c r="M196" i="18"/>
  <c r="O239" i="18"/>
  <c r="O150" i="18"/>
  <c r="M153" i="18"/>
  <c r="P78" i="18"/>
  <c r="P30" i="18"/>
  <c r="M404" i="18"/>
  <c r="K429" i="18"/>
  <c r="O30" i="18"/>
  <c r="P19" i="18"/>
  <c r="J78" i="18"/>
  <c r="P307" i="18"/>
  <c r="O135" i="18"/>
  <c r="M141" i="18"/>
  <c r="O322" i="18"/>
  <c r="M327" i="18"/>
  <c r="M373" i="18"/>
  <c r="M105" i="18"/>
  <c r="O378" i="18"/>
  <c r="M383" i="18"/>
  <c r="J300" i="18"/>
  <c r="O265" i="18"/>
  <c r="M300" i="18"/>
  <c r="M19" i="18"/>
  <c r="O117" i="18"/>
  <c r="M123" i="18"/>
  <c r="O83" i="18"/>
  <c r="M85" i="18"/>
  <c r="O252" i="18"/>
  <c r="L410" i="18"/>
  <c r="O45" i="18"/>
  <c r="P327" i="18"/>
  <c r="M78" i="18"/>
  <c r="O416" i="18"/>
  <c r="M452" i="18"/>
  <c r="P452" i="18"/>
  <c r="L78" i="18"/>
  <c r="L300" i="18"/>
  <c r="O343" i="18"/>
  <c r="M353" i="18"/>
  <c r="P300" i="18"/>
  <c r="M30" i="18"/>
  <c r="J223" i="18" l="1"/>
  <c r="N22" i="22"/>
  <c r="N13" i="22"/>
  <c r="U252" i="18"/>
  <c r="K315" i="18"/>
  <c r="U30" i="18"/>
  <c r="O141" i="18"/>
  <c r="V92" i="18"/>
  <c r="J452" i="18"/>
  <c r="K452" i="18"/>
  <c r="O452" i="18"/>
  <c r="V161" i="18"/>
  <c r="O98" i="18"/>
  <c r="U113" i="18"/>
  <c r="P454" i="18"/>
  <c r="O229" i="18"/>
  <c r="V223" i="18"/>
  <c r="U196" i="18"/>
  <c r="V239" i="18"/>
  <c r="U239" i="18"/>
  <c r="V168" i="18"/>
  <c r="O182" i="18"/>
  <c r="O315" i="18"/>
  <c r="U392" i="18"/>
  <c r="O213" i="18"/>
  <c r="O196" i="18"/>
  <c r="O58" i="18"/>
  <c r="U168" i="18"/>
  <c r="V392" i="18"/>
  <c r="O41" i="18"/>
  <c r="U41" i="18"/>
  <c r="O365" i="18"/>
  <c r="U410" i="18"/>
  <c r="O105" i="18"/>
  <c r="O300" i="18"/>
  <c r="O50" i="18"/>
  <c r="O19" i="18"/>
  <c r="O327" i="18"/>
  <c r="U78" i="18"/>
  <c r="V113" i="18"/>
  <c r="O353" i="18"/>
  <c r="O85" i="18"/>
  <c r="O373" i="18"/>
  <c r="O383" i="18"/>
  <c r="U307" i="18"/>
  <c r="O123" i="18"/>
  <c r="O404" i="18"/>
  <c r="O153" i="18"/>
  <c r="V252" i="18" l="1"/>
  <c r="U58" i="18"/>
  <c r="V58" i="18"/>
  <c r="U19" i="18"/>
  <c r="U182" i="18"/>
  <c r="V182" i="18"/>
  <c r="U353" i="18"/>
  <c r="V30" i="18"/>
  <c r="U141" i="18"/>
  <c r="V410" i="18"/>
  <c r="U98" i="18"/>
  <c r="V98" i="18"/>
  <c r="V229" i="18"/>
  <c r="U229" i="18"/>
  <c r="V196" i="18"/>
  <c r="V307" i="18"/>
  <c r="V41" i="18"/>
  <c r="V78" i="18"/>
  <c r="V365" i="18"/>
  <c r="U365" i="18"/>
  <c r="O454" i="18"/>
  <c r="U315" i="18"/>
  <c r="V141" i="18"/>
  <c r="V353" i="18"/>
  <c r="V105" i="18"/>
  <c r="U105" i="18"/>
  <c r="V153" i="18"/>
  <c r="U153" i="18"/>
  <c r="V85" i="18"/>
  <c r="U85" i="18"/>
  <c r="V373" i="18"/>
  <c r="U373" i="18"/>
  <c r="V383" i="18"/>
  <c r="U383" i="18"/>
  <c r="V19" i="18"/>
  <c r="V404" i="18"/>
  <c r="U404" i="18"/>
  <c r="V123" i="18"/>
  <c r="U123" i="18"/>
  <c r="V50" i="18"/>
  <c r="U50" i="18"/>
  <c r="V300" i="18"/>
  <c r="U300" i="18"/>
  <c r="V452" i="18"/>
  <c r="U452" i="18"/>
  <c r="V327" i="18"/>
  <c r="U327" i="18"/>
  <c r="U213" i="18" l="1"/>
  <c r="N12" i="22"/>
  <c r="N16" i="22" s="1"/>
  <c r="N24" i="22" s="1"/>
  <c r="V315" i="18"/>
  <c r="V213" i="18"/>
  <c r="F22" i="22" l="1"/>
  <c r="V454" i="18"/>
  <c r="U454" i="18"/>
  <c r="M454" i="18"/>
  <c r="M50" i="18"/>
  <c r="L454" i="18"/>
  <c r="L50" i="18"/>
  <c r="J454" i="18"/>
  <c r="J50" i="18"/>
  <c r="N50" i="18"/>
  <c r="N454" i="18"/>
  <c r="K454" i="18"/>
  <c r="K50" i="18"/>
</calcChain>
</file>

<file path=xl/sharedStrings.xml><?xml version="1.0" encoding="utf-8"?>
<sst xmlns="http://schemas.openxmlformats.org/spreadsheetml/2006/main" count="1449" uniqueCount="484">
  <si>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</si>
  <si>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</si>
  <si>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</si>
  <si>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</si>
  <si>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</si>
  <si>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</si>
  <si>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</si>
  <si>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</si>
  <si>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</si>
  <si>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</si>
  <si>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</si>
  <si>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</si>
  <si>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</si>
  <si>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</si>
  <si>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</si>
  <si>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</si>
  <si>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</si>
  <si>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</si>
  <si>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</si>
  <si>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</si>
  <si>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</si>
  <si>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</si>
  <si>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</si>
  <si>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</si>
  <si>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</si>
  <si>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</si>
  <si>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</si>
  <si>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</si>
  <si>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</si>
  <si>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</si>
  <si>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</si>
  <si>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</si>
  <si>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</si>
  <si>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</si>
  <si>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</si>
  <si>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</si>
  <si>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</si>
  <si>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</si>
  <si>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</si>
  <si>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</si>
  <si>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</si>
  <si>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</si>
  <si>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</si>
  <si>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</si>
  <si>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</si>
  <si>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</si>
  <si>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</si>
  <si>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</si>
  <si>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</si>
  <si>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</si>
  <si>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</si>
  <si>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</si>
  <si>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</si>
  <si>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</si>
  <si>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</si>
  <si>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</si>
  <si>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</si>
  <si>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</si>
  <si>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</si>
  <si>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</si>
  <si>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</si>
  <si>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</si>
  <si>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</si>
  <si>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</si>
  <si>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</si>
  <si>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</si>
  <si>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</si>
  <si>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</si>
  <si>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</si>
  <si>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</si>
  <si>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</si>
  <si>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</si>
  <si>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</si>
  <si>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</si>
  <si>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</si>
  <si>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</si>
  <si>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</si>
  <si>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</si>
  <si>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</si>
  <si>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</si>
  <si>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</si>
  <si>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</si>
  <si>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</si>
  <si>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</si>
  <si>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</si>
  <si>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</si>
  <si>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</si>
  <si>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</si>
  <si>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</si>
  <si>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</si>
  <si>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</si>
  <si>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</si>
  <si>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</si>
  <si>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</si>
  <si>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</si>
  <si>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</si>
  <si>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</si>
  <si>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</si>
  <si>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</si>
  <si>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</si>
  <si>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</si>
  <si>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</si>
  <si>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</si>
  <si>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</si>
  <si>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</si>
  <si>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</si>
  <si>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</si>
  <si>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</si>
  <si>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</si>
  <si>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</si>
  <si>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</si>
  <si>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</si>
  <si>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</si>
  <si>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</si>
  <si>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</si>
  <si>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</si>
  <si>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</si>
  <si>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</si>
  <si>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</si>
  <si>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</si>
  <si>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</si>
  <si>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</si>
  <si>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</si>
  <si>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</si>
  <si>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</si>
  <si>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</si>
  <si>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</si>
  <si>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</si>
  <si>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</si>
  <si>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</si>
  <si>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</si>
  <si>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</si>
  <si>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</si>
  <si>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</si>
  <si>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</si>
  <si>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</si>
  <si>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</si>
  <si>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</si>
  <si>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</si>
  <si>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</si>
  <si>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</si>
  <si>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</si>
  <si>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</si>
  <si>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</si>
  <si>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</si>
  <si>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</si>
  <si>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</si>
  <si>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</si>
  <si>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</si>
  <si>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</si>
  <si>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</si>
  <si>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</si>
  <si>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</si>
  <si>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</si>
  <si>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</si>
  <si>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</si>
  <si>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</si>
  <si>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</si>
  <si>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</si>
  <si>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</si>
  <si>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</si>
  <si>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</si>
  <si>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</si>
  <si>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</si>
  <si>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</si>
  <si>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</si>
  <si>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</si>
  <si>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</si>
  <si>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</si>
  <si>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</si>
  <si>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</si>
  <si>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</si>
  <si>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</si>
  <si>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</si>
  <si>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</si>
  <si>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</si>
  <si>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</si>
  <si>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</si>
  <si>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</si>
  <si>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</si>
  <si>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</si>
  <si>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</si>
  <si>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</si>
  <si>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</si>
  <si>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</si>
  <si>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</si>
  <si>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</si>
  <si>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</si>
  <si>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</si>
  <si>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</si>
  <si>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</si>
  <si>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</si>
  <si>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</si>
  <si>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</si>
  <si>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</si>
  <si>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</si>
  <si>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</si>
  <si>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</si>
  <si>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</si>
  <si>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</si>
  <si>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</si>
  <si>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</si>
  <si>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</si>
  <si>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</si>
  <si>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</si>
  <si>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</si>
  <si>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</si>
  <si>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</si>
  <si>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</si>
  <si>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</si>
  <si>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</si>
  <si>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</si>
  <si>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</si>
  <si>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</si>
  <si>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</si>
  <si>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</si>
  <si>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</si>
  <si>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</si>
  <si>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</si>
  <si>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</si>
  <si>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</si>
  <si>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</si>
  <si>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</si>
  <si>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</si>
  <si>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</si>
  <si>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</si>
  <si>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</si>
  <si>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</si>
  <si>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</si>
  <si>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</si>
  <si>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</si>
  <si>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</si>
  <si>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</si>
  <si>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</si>
  <si>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</si>
  <si>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</si>
  <si>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</si>
  <si>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</si>
  <si>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EDSON OSVALDO CASITLLON MORA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</si>
  <si>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</si>
  <si>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</si>
  <si>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</si>
  <si>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</si>
  <si>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</si>
  <si>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</si>
  <si>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</si>
  <si>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</si>
  <si>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</si>
  <si>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</si>
  <si>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</si>
  <si>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</si>
  <si>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</si>
  <si>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LILLIA HAYDEE MUÑOZ BECERRA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</si>
  <si>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</si>
  <si>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</si>
  <si>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</si>
  <si>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</si>
  <si>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</si>
  <si>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</si>
  <si>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</si>
  <si>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</si>
  <si>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</si>
  <si>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</si>
  <si>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</si>
  <si>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</si>
  <si>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</si>
  <si>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</si>
  <si>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</si>
  <si>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</si>
  <si>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</si>
  <si>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</si>
  <si>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</si>
  <si>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</si>
  <si>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</si>
  <si>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</si>
  <si>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</si>
  <si>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</si>
  <si>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</si>
  <si>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</si>
  <si>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</si>
  <si>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</si>
  <si>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</si>
  <si>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</si>
  <si>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CUENTA</t>
  </si>
  <si>
    <t>JOSE RAMIRO CASTILLON RODRIGUEZ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</si>
  <si>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</si>
  <si>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</si>
  <si>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</si>
  <si>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</si>
  <si>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</si>
  <si>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</si>
  <si>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</si>
  <si>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</si>
  <si>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</si>
  <si>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</si>
  <si>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</si>
  <si>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</si>
  <si>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</si>
  <si>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</si>
  <si>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</si>
  <si>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</si>
  <si>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</si>
  <si>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</si>
  <si>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</si>
  <si>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</si>
  <si>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</si>
  <si>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</si>
  <si>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</si>
  <si>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</si>
  <si>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</si>
  <si>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</si>
  <si>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</si>
  <si>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</si>
  <si>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</si>
  <si>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</si>
  <si>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</si>
  <si>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</si>
  <si>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</si>
  <si>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</si>
  <si>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</si>
  <si>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</si>
  <si>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</si>
  <si>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</si>
  <si>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</si>
  <si>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</si>
  <si>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</si>
  <si>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</si>
  <si>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</si>
  <si>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</si>
  <si>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</si>
  <si>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</si>
  <si>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</si>
  <si>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</si>
  <si>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</si>
  <si>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</si>
  <si>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</si>
  <si>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</si>
  <si>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</si>
  <si>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</si>
  <si>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</si>
  <si>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</si>
  <si>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</si>
  <si>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</si>
  <si>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</si>
  <si>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</si>
  <si>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</si>
  <si>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</si>
  <si>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</si>
  <si>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</si>
  <si>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</si>
  <si>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</si>
  <si>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</si>
  <si>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</si>
  <si>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</si>
  <si>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</si>
  <si>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</si>
  <si>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</si>
  <si>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</si>
  <si>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</si>
  <si>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</si>
  <si>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</si>
  <si>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</si>
  <si>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</si>
  <si>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</si>
  <si>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</si>
  <si>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</si>
  <si>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</si>
  <si>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</si>
  <si>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</si>
  <si>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</si>
  <si>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</si>
  <si>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</si>
  <si>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</si>
  <si>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</si>
  <si>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</si>
  <si>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</si>
  <si>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</si>
  <si>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</si>
  <si>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</si>
  <si>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</si>
  <si>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</si>
  <si>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</si>
  <si>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</si>
  <si>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</si>
  <si>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</si>
  <si>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</si>
  <si>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</si>
  <si>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</si>
  <si>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</si>
  <si>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</si>
  <si>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</si>
  <si>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</si>
  <si>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</si>
  <si>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</si>
  <si>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</si>
  <si>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</si>
  <si>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</si>
  <si>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</si>
  <si>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</si>
  <si>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</si>
  <si>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</si>
  <si>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</si>
  <si>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</si>
  <si>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</si>
  <si>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</si>
  <si>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</si>
  <si>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</si>
  <si>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</si>
  <si>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</si>
  <si>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</si>
  <si>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ABRIL JESSENIA MARTINEZ RENTERIA</t>
  </si>
  <si>
    <t>RIGOBERTO GONZALEZ CORONA</t>
  </si>
  <si>
    <t xml:space="preserve">JOSE JUAN CHAVEZ ROMERO </t>
  </si>
  <si>
    <t>ANGELES RAQUEL CRUZ ESTRADA</t>
  </si>
  <si>
    <t>PLAZA CON PERMISO</t>
  </si>
  <si>
    <t>JOSE ANGEL GARCIA GARCIA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</si>
  <si>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</si>
  <si>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</si>
  <si>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</si>
  <si>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</si>
  <si>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</si>
  <si>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</si>
  <si>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</si>
  <si>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</si>
  <si>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</si>
  <si>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</si>
  <si>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</si>
  <si>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</si>
  <si>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</si>
  <si>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</si>
  <si>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</si>
  <si>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</si>
  <si>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</si>
  <si>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</si>
  <si>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</si>
  <si>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</si>
  <si>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</si>
  <si>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</si>
  <si>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</si>
  <si>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</si>
  <si>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</si>
  <si>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</si>
  <si>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</si>
  <si>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</si>
  <si>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EMMANUEL SOLIS ZEPEDA</t>
  </si>
  <si>
    <t>1547689299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</si>
  <si>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</si>
  <si>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</si>
  <si>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</si>
  <si>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</si>
  <si>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</si>
  <si>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</si>
  <si>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</si>
  <si>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</si>
  <si>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</si>
  <si>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</si>
  <si>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</si>
  <si>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</si>
  <si>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</si>
  <si>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</si>
  <si>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</si>
  <si>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</si>
  <si>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MARTIN ULISES GOMEZ HERNANDEZ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</si>
  <si>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</si>
  <si>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</si>
  <si>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</si>
  <si>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</si>
  <si>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</si>
  <si>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</si>
  <si>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</si>
  <si>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</si>
  <si>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</si>
  <si>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</si>
  <si>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.</t>
  </si>
  <si>
    <t>JESUS HARIF SANCHEZ HORTA</t>
  </si>
  <si>
    <t>Publicadas en el DOF el 27 de Diciembre del 2021</t>
  </si>
  <si>
    <t>MISELANEA FISCAL PARA EL AÑO 2022</t>
  </si>
  <si>
    <t>TARIFA DEL IMPUESTO QUINCENAL 2022</t>
  </si>
  <si>
    <t>TABLA DEL SUBSIDIO PARA EL EMPLEO MENSUAL ENERO-DICIEMBRE 2022</t>
  </si>
  <si>
    <t>MILTON ANTONIO SERRANO JOSE</t>
  </si>
  <si>
    <t>POLICIA DE LINIA</t>
  </si>
  <si>
    <t>ELBA LUCERO LEPE QUINTERO</t>
  </si>
  <si>
    <t>RAUL ANTONIO CARDENAS IBARRA</t>
  </si>
  <si>
    <t>PERIODO DEL 16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</si>
</sst>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1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1" fontId="20" fillId="6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3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3" fontId="2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2" applyNumberFormat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3" fillId="6" borderId="1" xfId="0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3" fontId="21" fillId="0" borderId="1" xfId="1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2" applyNumberFormat="1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44" fontId="20" fillId="6" borderId="1" xfId="2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9" xfId="2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43" fontId="20" fillId="0" borderId="0" xfId="1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44" fontId="21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0" fillId="7" borderId="1" xfId="2" applyNumberFormat="1" applyFont="1" applyFill="1" applyBorder="1" applyAlignment="1">
      <alignment horizontal="center" vertical="center"/>
    </xf>
    <xf numFmtId="0" fontId="20" fillId="7" borderId="1" xfId="1" applyNumberFormat="1" applyFont="1" applyFill="1" applyBorder="1" applyAlignment="1">
      <alignment horizontal="center" vertical="center"/>
    </xf>
    <xf numFmtId="43" fontId="20" fillId="7" borderId="1" xfId="1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center" vertical="center"/>
    </xf>
    <xf numFmtId="43" fontId="20" fillId="7" borderId="1" xfId="0" applyNumberFormat="1" applyFont="1" applyFill="1" applyBorder="1" applyAlignment="1">
      <alignment horizontal="center" vertical="center"/>
    </xf>
    <xf numFmtId="10" fontId="20" fillId="7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0" xfId="0" applyNumberFormat="1" applyFont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3" fontId="21" fillId="7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3" fontId="21" fillId="2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3" fontId="20" fillId="2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vertical="center"/>
    </xf>
    <xf numFmtId="43" fontId="20" fillId="6" borderId="1" xfId="1" applyFont="1" applyFill="1" applyBorder="1" applyAlignment="1">
      <alignment horizontal="center" vertical="center" wrapText="1"/>
    </xf>
    <xf numFmtId="43" fontId="20" fillId="6" borderId="1" xfId="0" applyNumberFormat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 wrapText="1"/>
    </xf>
    <xf numFmtId="43" fontId="20" fillId="7" borderId="1" xfId="1" applyFont="1" applyFill="1" applyBorder="1" applyAlignment="1">
      <alignment horizontal="center" vertical="center" wrapText="1"/>
    </xf>
    <xf numFmtId="43" fontId="20" fillId="7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3" fontId="21" fillId="0" borderId="0" xfId="0" applyNumberFormat="1" applyFont="1" applyAlignment="1">
      <alignment horizontal="center" wrapText="1"/>
    </xf>
    <xf numFmtId="0" fontId="21" fillId="2" borderId="5" xfId="0" applyFont="1" applyFill="1" applyBorder="1" applyAlignment="1">
      <alignment horizontal="center" vertical="center"/>
    </xf>
    <xf numFmtId="43" fontId="21" fillId="0" borderId="5" xfId="0" applyNumberFormat="1" applyFont="1" applyBorder="1" applyAlignment="1">
      <alignment horizontal="center" vertical="center"/>
    </xf>
    <xf numFmtId="43" fontId="21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0" fontId="20" fillId="6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43" fontId="20" fillId="6" borderId="1" xfId="1" applyFont="1" applyFill="1" applyBorder="1" applyAlignment="1">
      <alignment horizontal="right" vertical="center"/>
    </xf>
    <xf numFmtId="43" fontId="24" fillId="7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0" fontId="20" fillId="6" borderId="1" xfId="1" applyNumberFormat="1" applyFont="1" applyFill="1" applyBorder="1" applyAlignment="1">
      <alignment horizontal="center" vertical="center"/>
    </xf>
    <xf numFmtId="43" fontId="24" fillId="6" borderId="1" xfId="1" applyFont="1" applyFill="1" applyBorder="1" applyAlignment="1">
      <alignment horizontal="center" vertical="center"/>
    </xf>
    <xf numFmtId="1" fontId="20" fillId="7" borderId="1" xfId="2" applyNumberFormat="1" applyFont="1" applyFill="1" applyBorder="1" applyAlignment="1">
      <alignment horizontal="center" vertical="center"/>
    </xf>
    <xf numFmtId="43" fontId="21" fillId="6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 wrapText="1"/>
    </xf>
    <xf numFmtId="44" fontId="21" fillId="6" borderId="1" xfId="2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3" fillId="6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6" borderId="1" xfId="0" applyFont="1" applyFill="1" applyBorder="1" applyAlignment="1">
      <alignment horizontal="right" vertical="center"/>
    </xf>
    <xf numFmtId="2" fontId="20" fillId="6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43" fontId="21" fillId="0" borderId="0" xfId="1" applyFont="1" applyFill="1" applyBorder="1" applyAlignment="1">
      <alignment horizontal="right" vertical="center"/>
    </xf>
    <xf numFmtId="43" fontId="20" fillId="7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 wrapText="1"/>
    </xf>
    <xf numFmtId="43" fontId="20" fillId="2" borderId="1" xfId="1" applyFont="1" applyFill="1" applyBorder="1" applyAlignment="1">
      <alignment horizontal="right" vertical="center"/>
    </xf>
    <xf numFmtId="43" fontId="20" fillId="6" borderId="1" xfId="0" applyNumberFormat="1" applyFont="1" applyFill="1" applyBorder="1" applyAlignment="1">
      <alignment horizontal="right" vertical="center" wrapText="1"/>
    </xf>
    <xf numFmtId="43" fontId="21" fillId="0" borderId="0" xfId="0" applyNumberFormat="1" applyFont="1" applyAlignment="1">
      <alignment horizontal="right" wrapText="1"/>
    </xf>
    <xf numFmtId="43" fontId="2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43" fontId="25" fillId="6" borderId="1" xfId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vertical="center"/>
    </xf>
    <xf numFmtId="164" fontId="4" fillId="0" borderId="0" xfId="0" applyNumberFormat="1" applyFont="1"/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490415</xdr:colOff>
      <xdr:row>0</xdr:row>
      <xdr:rowOff>115203</xdr:rowOff>
    </xdr:from>
    <xdr:to>
      <xdr:col>2</xdr:col>
      <xdr:colOff>971062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20</xdr:col>
      <xdr:colOff>156307</xdr:colOff>
      <xdr:row>0</xdr:row>
      <xdr:rowOff>156308</xdr:rowOff>
    </xdr:from>
    <xdr:to>
      <xdr:col>21</xdr:col>
      <xdr:colOff>899160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7"/>
  <sheetViews>
    <sheetView topLeftCell="D1" zoomScale="78" zoomScaleNormal="78" workbookViewId="0">
      <selection activeCell="E5" sqref="E1:E1048576"/>
    </sheetView>
  </sheetViews>
  <sheetFormatPr baseColWidth="10" defaultColWidth="11.42578125" defaultRowHeight="12" x14ac:dyDescent="0.25"/>
  <cols>
    <col min="1" max="1" width="5.7109375" style="20" customWidth="1"/>
    <col min="2" max="2" width="11.28515625" style="42" customWidth="1"/>
    <col min="3" max="3" width="37.85546875" style="27" customWidth="1"/>
    <col min="4" max="4" width="30.28515625" style="25" customWidth="1"/>
    <col min="5" max="5" width="4.7109375" style="20" customWidth="1"/>
    <col min="6" max="6" width="8.28515625" style="20" customWidth="1"/>
    <col min="7" max="7" width="14.85546875" style="20" customWidth="1"/>
    <col min="8" max="8" width="15.7109375" style="20" customWidth="1"/>
    <col min="9" max="9" width="12.42578125" style="20" customWidth="1"/>
    <col min="10" max="10" width="13.85546875" style="20" hidden="1" customWidth="1"/>
    <col min="11" max="12" width="11.85546875" style="20" hidden="1" customWidth="1"/>
    <col min="13" max="13" width="10.42578125" style="20" hidden="1" customWidth="1"/>
    <col min="14" max="14" width="12.28515625" style="20" hidden="1" customWidth="1"/>
    <col min="15" max="15" width="12.85546875" style="201" customWidth="1"/>
    <col min="16" max="16" width="11.28515625" style="20" customWidth="1"/>
    <col min="17" max="17" width="13.7109375" style="20" customWidth="1"/>
    <col min="18" max="18" width="11.85546875" style="19" customWidth="1"/>
    <col min="19" max="19" width="14.5703125" style="20" customWidth="1"/>
    <col min="20" max="20" width="12.28515625" style="20" customWidth="1"/>
    <col min="21" max="21" width="13.42578125" style="20" customWidth="1"/>
    <col min="22" max="22" width="16" style="20" customWidth="1"/>
    <col min="23" max="23" width="2.85546875" style="21" customWidth="1"/>
    <col min="24" max="16384" width="11.42578125" style="21"/>
  </cols>
  <sheetData>
    <row r="1" spans="1:22" ht="33.75" x14ac:dyDescent="0.25">
      <c r="A1" s="211" t="s">
        <v>234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28.5" x14ac:dyDescent="0.25">
      <c r="A2" s="219" t="s">
        <v>372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28.5" x14ac:dyDescent="0.25">
      <c r="A3" s="220" t="s">
        <v>382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ht="21" x14ac:dyDescent="0.25">
      <c r="A4" s="221" t="s">
        <v>483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x14ac:dyDescent="0.25">
      <c r="A5" s="19"/>
      <c r="B5" s="31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183"/>
      <c r="P5" s="23"/>
      <c r="Q5" s="23"/>
      <c r="R5" s="23"/>
      <c r="S5" s="23"/>
      <c r="T5" s="23"/>
      <c r="U5" s="23"/>
      <c r="V5" s="23"/>
    </row>
    <row r="6" spans="1:22" x14ac:dyDescent="0.25">
      <c r="A6" s="218" t="s">
        <v>446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s="20" customFormat="1" ht="22.5" x14ac:dyDescent="0.25">
      <c r="A7" s="37" t="s">
        <v>55</v>
      </c>
      <c r="B7" s="32" t="s">
        <v>283</v>
      </c>
      <c r="C7" s="32" t="s">
        <v>13</v>
      </c>
      <c r="D7" s="37" t="s">
        <v>66</v>
      </c>
      <c r="E7" s="37" t="s">
        <v>21</v>
      </c>
      <c r="F7" s="37" t="s">
        <v>15</v>
      </c>
      <c r="G7" s="37" t="s">
        <v>14</v>
      </c>
      <c r="H7" s="37" t="s">
        <v>52</v>
      </c>
      <c r="I7" s="37" t="s">
        <v>58</v>
      </c>
      <c r="J7" s="48" t="s">
        <v>156</v>
      </c>
      <c r="K7" s="48" t="s">
        <v>157</v>
      </c>
      <c r="L7" s="48" t="s">
        <v>158</v>
      </c>
      <c r="M7" s="48" t="s">
        <v>159</v>
      </c>
      <c r="N7" s="37" t="s">
        <v>160</v>
      </c>
      <c r="O7" s="184" t="s">
        <v>53</v>
      </c>
      <c r="P7" s="37" t="s">
        <v>54</v>
      </c>
      <c r="Q7" s="37" t="s">
        <v>16</v>
      </c>
      <c r="R7" s="37" t="s">
        <v>237</v>
      </c>
      <c r="S7" s="37" t="s">
        <v>57</v>
      </c>
      <c r="T7" s="37" t="s">
        <v>64</v>
      </c>
      <c r="U7" s="37" t="s">
        <v>62</v>
      </c>
      <c r="V7" s="37" t="s">
        <v>63</v>
      </c>
    </row>
    <row r="8" spans="1:22" x14ac:dyDescent="0.25">
      <c r="A8" s="49">
        <v>1</v>
      </c>
      <c r="B8" s="33">
        <v>1585782506</v>
      </c>
      <c r="C8" s="50" t="s">
        <v>388</v>
      </c>
      <c r="D8" s="51" t="s">
        <v>67</v>
      </c>
      <c r="E8" s="52">
        <v>16</v>
      </c>
      <c r="F8" s="53">
        <v>824.36</v>
      </c>
      <c r="G8" s="54">
        <f>E8*F8</f>
        <v>13189.76</v>
      </c>
      <c r="H8" s="55"/>
      <c r="I8" s="55"/>
      <c r="J8" s="53">
        <f>VLOOKUP($G$8,Tabisr,1)</f>
        <v>11951.86</v>
      </c>
      <c r="K8" s="54">
        <f t="shared" ref="K8:K16" si="0">+G8-J8</f>
        <v>1237.8999999999996</v>
      </c>
      <c r="L8" s="56">
        <f>VLOOKUP($G$8,Tabisr,4)</f>
        <v>0.23519999999999999</v>
      </c>
      <c r="M8" s="53">
        <f t="shared" ref="M8:M16" si="1">(G8-10248.01)*23.52%</f>
        <v>691.89959999999996</v>
      </c>
      <c r="N8" s="53">
        <v>1641.75</v>
      </c>
      <c r="O8" s="185">
        <f t="shared" ref="O8:O16" si="2">N8+M8</f>
        <v>2333.6495999999997</v>
      </c>
      <c r="P8" s="53">
        <f>VLOOKUP($G$8,Tabsub,3)</f>
        <v>0</v>
      </c>
      <c r="Q8" s="54"/>
      <c r="R8" s="57"/>
      <c r="S8" s="54"/>
      <c r="T8" s="54"/>
      <c r="U8" s="54">
        <v>5446.1104000000014</v>
      </c>
      <c r="V8" s="54">
        <v>5446.1104000000014</v>
      </c>
    </row>
    <row r="9" spans="1:22" x14ac:dyDescent="0.25">
      <c r="A9" s="49">
        <v>2</v>
      </c>
      <c r="B9" s="34">
        <v>1578326980</v>
      </c>
      <c r="C9" s="50" t="s">
        <v>389</v>
      </c>
      <c r="D9" s="38" t="s">
        <v>67</v>
      </c>
      <c r="E9" s="52">
        <v>16</v>
      </c>
      <c r="F9" s="53">
        <v>824.36</v>
      </c>
      <c r="G9" s="54">
        <f t="shared" ref="G9:G16" si="3">E9*F9</f>
        <v>13189.76</v>
      </c>
      <c r="H9" s="55"/>
      <c r="I9" s="55"/>
      <c r="J9" s="53">
        <f>VLOOKUP($G$9,Tabisr,1)</f>
        <v>11951.86</v>
      </c>
      <c r="K9" s="54">
        <f t="shared" si="0"/>
        <v>1237.8999999999996</v>
      </c>
      <c r="L9" s="56">
        <f>VLOOKUP($G$9,Tabisr,4)</f>
        <v>0.23519999999999999</v>
      </c>
      <c r="M9" s="53">
        <f t="shared" si="1"/>
        <v>691.89959999999996</v>
      </c>
      <c r="N9" s="53">
        <v>1641.75</v>
      </c>
      <c r="O9" s="185">
        <f t="shared" si="2"/>
        <v>2333.6495999999997</v>
      </c>
      <c r="P9" s="53">
        <f>VLOOKUP($G$9,Tabsub,3)</f>
        <v>0</v>
      </c>
      <c r="Q9" s="54"/>
      <c r="R9" s="57"/>
      <c r="S9" s="54"/>
      <c r="T9" s="54"/>
      <c r="U9" s="54">
        <v>10856.110400000001</v>
      </c>
      <c r="V9" s="54">
        <v>10856.110400000001</v>
      </c>
    </row>
    <row r="10" spans="1:22" x14ac:dyDescent="0.25">
      <c r="A10" s="49">
        <v>3</v>
      </c>
      <c r="B10" s="33">
        <v>1585782638</v>
      </c>
      <c r="C10" s="50" t="s">
        <v>390</v>
      </c>
      <c r="D10" s="51" t="s">
        <v>67</v>
      </c>
      <c r="E10" s="52">
        <v>16</v>
      </c>
      <c r="F10" s="53">
        <v>824.36</v>
      </c>
      <c r="G10" s="54">
        <f t="shared" si="3"/>
        <v>13189.76</v>
      </c>
      <c r="H10" s="55"/>
      <c r="I10" s="55"/>
      <c r="J10" s="53">
        <f>VLOOKUP($G$10,Tabisr,1)</f>
        <v>11951.86</v>
      </c>
      <c r="K10" s="54">
        <f t="shared" si="0"/>
        <v>1237.8999999999996</v>
      </c>
      <c r="L10" s="56">
        <f>VLOOKUP($G$10,Tabisr,4)</f>
        <v>0.23519999999999999</v>
      </c>
      <c r="M10" s="53">
        <f t="shared" si="1"/>
        <v>691.89959999999996</v>
      </c>
      <c r="N10" s="53">
        <v>1641.75</v>
      </c>
      <c r="O10" s="185">
        <f t="shared" si="2"/>
        <v>2333.6495999999997</v>
      </c>
      <c r="P10" s="53">
        <f>VLOOKUP($G$10,Tabsub,3)</f>
        <v>0</v>
      </c>
      <c r="Q10" s="54"/>
      <c r="R10" s="57"/>
      <c r="S10" s="54"/>
      <c r="T10" s="54"/>
      <c r="U10" s="54">
        <v>5856.1104000000014</v>
      </c>
      <c r="V10" s="54">
        <v>5856.1104000000014</v>
      </c>
    </row>
    <row r="11" spans="1:22" x14ac:dyDescent="0.25">
      <c r="A11" s="49">
        <v>4</v>
      </c>
      <c r="B11" s="34">
        <v>1598506704</v>
      </c>
      <c r="C11" s="50" t="s">
        <v>391</v>
      </c>
      <c r="D11" s="58" t="s">
        <v>67</v>
      </c>
      <c r="E11" s="52">
        <v>16</v>
      </c>
      <c r="F11" s="53">
        <v>824.36</v>
      </c>
      <c r="G11" s="54">
        <f t="shared" si="3"/>
        <v>13189.76</v>
      </c>
      <c r="H11" s="55"/>
      <c r="I11" s="55"/>
      <c r="J11" s="53">
        <f>VLOOKUP($G$11,Tabisr,1)</f>
        <v>11951.86</v>
      </c>
      <c r="K11" s="54">
        <f t="shared" si="0"/>
        <v>1237.8999999999996</v>
      </c>
      <c r="L11" s="56">
        <f>VLOOKUP($G$11,Tabisr,4)</f>
        <v>0.23519999999999999</v>
      </c>
      <c r="M11" s="53">
        <f t="shared" si="1"/>
        <v>691.89959999999996</v>
      </c>
      <c r="N11" s="53">
        <v>1641.75</v>
      </c>
      <c r="O11" s="185">
        <f t="shared" si="2"/>
        <v>2333.6495999999997</v>
      </c>
      <c r="P11" s="53">
        <f>VLOOKUP($G$11,Tabsub,3)</f>
        <v>0</v>
      </c>
      <c r="Q11" s="54"/>
      <c r="R11" s="57"/>
      <c r="S11" s="54"/>
      <c r="T11" s="54"/>
      <c r="U11" s="54">
        <v>10856.110400000001</v>
      </c>
      <c r="V11" s="54">
        <v>10856.110400000001</v>
      </c>
    </row>
    <row r="12" spans="1:22" x14ac:dyDescent="0.25">
      <c r="A12" s="49">
        <v>5</v>
      </c>
      <c r="B12" s="34">
        <v>1587601700</v>
      </c>
      <c r="C12" s="50" t="s">
        <v>392</v>
      </c>
      <c r="D12" s="59" t="s">
        <v>67</v>
      </c>
      <c r="E12" s="52">
        <v>16</v>
      </c>
      <c r="F12" s="53">
        <v>824.36</v>
      </c>
      <c r="G12" s="54">
        <f t="shared" si="3"/>
        <v>13189.76</v>
      </c>
      <c r="H12" s="55"/>
      <c r="I12" s="55"/>
      <c r="J12" s="53">
        <f>VLOOKUP($G$12,Tabisr,1)</f>
        <v>11951.86</v>
      </c>
      <c r="K12" s="54">
        <f t="shared" si="0"/>
        <v>1237.8999999999996</v>
      </c>
      <c r="L12" s="56">
        <f>VLOOKUP($G$12,Tabisr,4)</f>
        <v>0.23519999999999999</v>
      </c>
      <c r="M12" s="53">
        <f t="shared" si="1"/>
        <v>691.89959999999996</v>
      </c>
      <c r="N12" s="53">
        <v>1641.75</v>
      </c>
      <c r="O12" s="185">
        <f t="shared" si="2"/>
        <v>2333.6495999999997</v>
      </c>
      <c r="P12" s="53">
        <f>VLOOKUP($G$12,Tabsub,3)</f>
        <v>0</v>
      </c>
      <c r="Q12" s="54"/>
      <c r="R12" s="57"/>
      <c r="S12" s="54"/>
      <c r="T12" s="54"/>
      <c r="U12" s="54">
        <v>10856.110400000001</v>
      </c>
      <c r="V12" s="54">
        <v>10856.110400000001</v>
      </c>
    </row>
    <row r="13" spans="1:22" x14ac:dyDescent="0.25">
      <c r="A13" s="49">
        <v>6</v>
      </c>
      <c r="B13" s="34">
        <v>1585781241</v>
      </c>
      <c r="C13" s="51" t="s">
        <v>393</v>
      </c>
      <c r="D13" s="58" t="s">
        <v>67</v>
      </c>
      <c r="E13" s="52">
        <v>16</v>
      </c>
      <c r="F13" s="53">
        <v>824.36</v>
      </c>
      <c r="G13" s="54">
        <f t="shared" ref="G13:G14" si="4">E13*F13</f>
        <v>13189.76</v>
      </c>
      <c r="H13" s="55"/>
      <c r="I13" s="55"/>
      <c r="J13" s="53">
        <f>VLOOKUP($G$12,Tabisr,1)</f>
        <v>11951.86</v>
      </c>
      <c r="K13" s="54">
        <f t="shared" ref="K13:K14" si="5">+G13-J13</f>
        <v>1237.8999999999996</v>
      </c>
      <c r="L13" s="56">
        <f>VLOOKUP($G$12,Tabisr,4)</f>
        <v>0.23519999999999999</v>
      </c>
      <c r="M13" s="53">
        <f t="shared" ref="M13:M14" si="6">(G13-10248.01)*23.52%</f>
        <v>691.89959999999996</v>
      </c>
      <c r="N13" s="53">
        <v>1642.75</v>
      </c>
      <c r="O13" s="185">
        <v>2139.7600000000002</v>
      </c>
      <c r="P13" s="53">
        <f>VLOOKUP($G$12,Tabsub,3)</f>
        <v>0</v>
      </c>
      <c r="Q13" s="54"/>
      <c r="R13" s="57"/>
      <c r="S13" s="54"/>
      <c r="T13" s="54"/>
      <c r="U13" s="54">
        <v>11050</v>
      </c>
      <c r="V13" s="54">
        <v>11050</v>
      </c>
    </row>
    <row r="14" spans="1:22" x14ac:dyDescent="0.25">
      <c r="A14" s="49">
        <v>7</v>
      </c>
      <c r="B14" s="34">
        <v>1585781259</v>
      </c>
      <c r="C14" s="51" t="s">
        <v>394</v>
      </c>
      <c r="D14" s="59" t="s">
        <v>67</v>
      </c>
      <c r="E14" s="52">
        <v>16</v>
      </c>
      <c r="F14" s="53">
        <v>824.36</v>
      </c>
      <c r="G14" s="54">
        <f t="shared" si="4"/>
        <v>13189.76</v>
      </c>
      <c r="H14" s="55"/>
      <c r="I14" s="55"/>
      <c r="J14" s="53">
        <f>VLOOKUP($G$12,Tabisr,1)</f>
        <v>11951.86</v>
      </c>
      <c r="K14" s="54">
        <f t="shared" si="5"/>
        <v>1237.8999999999996</v>
      </c>
      <c r="L14" s="56">
        <f>VLOOKUP($G$12,Tabisr,4)</f>
        <v>0.23519999999999999</v>
      </c>
      <c r="M14" s="53">
        <f t="shared" si="6"/>
        <v>691.89959999999996</v>
      </c>
      <c r="N14" s="53">
        <v>1644.75</v>
      </c>
      <c r="O14" s="185">
        <v>2139.7600000000002</v>
      </c>
      <c r="P14" s="53">
        <f>VLOOKUP($G$12,Tabsub,3)</f>
        <v>0</v>
      </c>
      <c r="Q14" s="54"/>
      <c r="R14" s="57"/>
      <c r="S14" s="54"/>
      <c r="T14" s="54"/>
      <c r="U14" s="54">
        <v>11050</v>
      </c>
      <c r="V14" s="54">
        <v>11050</v>
      </c>
    </row>
    <row r="15" spans="1:22" ht="12" customHeight="1" x14ac:dyDescent="0.25">
      <c r="A15" s="49">
        <v>8</v>
      </c>
      <c r="B15" s="34">
        <v>1578334699</v>
      </c>
      <c r="C15" s="50" t="s">
        <v>395</v>
      </c>
      <c r="D15" s="58" t="s">
        <v>67</v>
      </c>
      <c r="E15" s="52">
        <v>16</v>
      </c>
      <c r="F15" s="53">
        <v>824.36</v>
      </c>
      <c r="G15" s="54">
        <f t="shared" si="3"/>
        <v>13189.76</v>
      </c>
      <c r="H15" s="55"/>
      <c r="I15" s="55"/>
      <c r="J15" s="53">
        <f>VLOOKUP($G$15,Tabisr,1)</f>
        <v>11951.86</v>
      </c>
      <c r="K15" s="54">
        <f t="shared" si="0"/>
        <v>1237.8999999999996</v>
      </c>
      <c r="L15" s="56">
        <f>VLOOKUP($G$15,Tabisr,4)</f>
        <v>0.23519999999999999</v>
      </c>
      <c r="M15" s="53">
        <f t="shared" si="1"/>
        <v>691.89959999999996</v>
      </c>
      <c r="N15" s="53">
        <v>1641.75</v>
      </c>
      <c r="O15" s="185">
        <f t="shared" si="2"/>
        <v>2333.6495999999997</v>
      </c>
      <c r="P15" s="53">
        <f>VLOOKUP($G$15,Tabsub,3)</f>
        <v>0</v>
      </c>
      <c r="Q15" s="54"/>
      <c r="R15" s="57"/>
      <c r="S15" s="54"/>
      <c r="T15" s="54"/>
      <c r="U15" s="54">
        <v>10856.110400000001</v>
      </c>
      <c r="V15" s="54">
        <v>10856.110400000001</v>
      </c>
    </row>
    <row r="16" spans="1:22" ht="12" customHeight="1" x14ac:dyDescent="0.25">
      <c r="A16" s="49">
        <v>9</v>
      </c>
      <c r="B16" s="34">
        <v>1578069996</v>
      </c>
      <c r="C16" s="50" t="s">
        <v>396</v>
      </c>
      <c r="D16" s="51" t="s">
        <v>67</v>
      </c>
      <c r="E16" s="52">
        <v>16</v>
      </c>
      <c r="F16" s="53">
        <v>824.36</v>
      </c>
      <c r="G16" s="54">
        <f t="shared" si="3"/>
        <v>13189.76</v>
      </c>
      <c r="H16" s="55"/>
      <c r="I16" s="53"/>
      <c r="J16" s="53">
        <f>VLOOKUP($G$16,Tabisr,1)</f>
        <v>11951.86</v>
      </c>
      <c r="K16" s="54">
        <f t="shared" si="0"/>
        <v>1237.8999999999996</v>
      </c>
      <c r="L16" s="56">
        <f>VLOOKUP($G$16,Tabisr,4)</f>
        <v>0.23519999999999999</v>
      </c>
      <c r="M16" s="53">
        <f t="shared" si="1"/>
        <v>691.89959999999996</v>
      </c>
      <c r="N16" s="53">
        <v>1641.75</v>
      </c>
      <c r="O16" s="185">
        <f t="shared" si="2"/>
        <v>2333.6495999999997</v>
      </c>
      <c r="P16" s="53">
        <f>VLOOKUP($G$16,Tabsub,3)</f>
        <v>0</v>
      </c>
      <c r="Q16" s="54"/>
      <c r="R16" s="57"/>
      <c r="S16" s="54"/>
      <c r="T16" s="54"/>
      <c r="U16" s="54">
        <v>10856.110400000001</v>
      </c>
      <c r="V16" s="54">
        <v>10856.110400000001</v>
      </c>
    </row>
    <row r="17" spans="1:24" x14ac:dyDescent="0.25">
      <c r="A17" s="60">
        <v>10</v>
      </c>
      <c r="B17" s="35"/>
      <c r="C17" s="61" t="s">
        <v>239</v>
      </c>
      <c r="D17" s="61" t="s">
        <v>235</v>
      </c>
      <c r="E17" s="62"/>
      <c r="F17" s="63"/>
      <c r="G17" s="64"/>
      <c r="H17" s="63"/>
      <c r="I17" s="63"/>
      <c r="J17" s="63"/>
      <c r="K17" s="64"/>
      <c r="L17" s="65"/>
      <c r="M17" s="63"/>
      <c r="N17" s="63"/>
      <c r="O17" s="186"/>
      <c r="P17" s="63"/>
      <c r="Q17" s="63"/>
      <c r="R17" s="171"/>
      <c r="S17" s="63"/>
      <c r="T17" s="63"/>
      <c r="U17" s="64"/>
      <c r="V17" s="64"/>
    </row>
    <row r="18" spans="1:24" x14ac:dyDescent="0.25">
      <c r="A18" s="49">
        <v>11</v>
      </c>
      <c r="B18" s="33">
        <v>1565342956</v>
      </c>
      <c r="C18" s="50" t="s">
        <v>227</v>
      </c>
      <c r="D18" s="50" t="s">
        <v>68</v>
      </c>
      <c r="E18" s="49">
        <v>16</v>
      </c>
      <c r="F18" s="66">
        <v>263.55</v>
      </c>
      <c r="G18" s="67">
        <f>E18*F18</f>
        <v>4216.8</v>
      </c>
      <c r="H18" s="53">
        <v>400</v>
      </c>
      <c r="I18" s="53"/>
      <c r="J18" s="66">
        <f>VLOOKUP($G$49,Tabisr,1)</f>
        <v>2422.81</v>
      </c>
      <c r="K18" s="68">
        <f>+G18-J18</f>
        <v>1793.9900000000002</v>
      </c>
      <c r="L18" s="69">
        <f>VLOOKUP($G$49,Tabisr,4)</f>
        <v>0.10879999999999999</v>
      </c>
      <c r="M18" s="66">
        <f>(G18-3651.01)*16%</f>
        <v>90.526399999999995</v>
      </c>
      <c r="N18" s="66">
        <v>293.25</v>
      </c>
      <c r="O18" s="67">
        <f>N18+M18</f>
        <v>383.77639999999997</v>
      </c>
      <c r="P18" s="66"/>
      <c r="Q18" s="53"/>
      <c r="R18" s="80"/>
      <c r="S18" s="53"/>
      <c r="T18" s="53"/>
      <c r="U18" s="68">
        <v>2178.0236000000004</v>
      </c>
      <c r="V18" s="68">
        <v>1778.0236000000004</v>
      </c>
      <c r="X18" s="24"/>
    </row>
    <row r="19" spans="1:24" x14ac:dyDescent="0.25">
      <c r="A19" s="70"/>
      <c r="B19" s="36"/>
      <c r="C19" s="71"/>
      <c r="D19" s="71"/>
      <c r="E19" s="72" t="s">
        <v>262</v>
      </c>
      <c r="F19" s="73"/>
      <c r="G19" s="74">
        <f>SUM(G8:G18)</f>
        <v>122924.63999999998</v>
      </c>
      <c r="H19" s="74">
        <f>SUM(H8:H18)</f>
        <v>400</v>
      </c>
      <c r="I19" s="74">
        <f t="shared" ref="I19:T19" si="7">SUM(I8:I18)</f>
        <v>0</v>
      </c>
      <c r="J19" s="74">
        <f t="shared" si="7"/>
        <v>109989.55</v>
      </c>
      <c r="K19" s="74">
        <f t="shared" si="7"/>
        <v>12935.089999999997</v>
      </c>
      <c r="L19" s="74">
        <f t="shared" si="7"/>
        <v>2.2256</v>
      </c>
      <c r="M19" s="74">
        <f t="shared" si="7"/>
        <v>6317.6227999999983</v>
      </c>
      <c r="N19" s="74">
        <f t="shared" si="7"/>
        <v>15073</v>
      </c>
      <c r="O19" s="187">
        <f>SUM(O8:O18)</f>
        <v>20998.8436</v>
      </c>
      <c r="P19" s="74">
        <f t="shared" si="7"/>
        <v>0</v>
      </c>
      <c r="Q19" s="74">
        <v>10150</v>
      </c>
      <c r="R19" s="74">
        <v>2315</v>
      </c>
      <c r="S19" s="74">
        <f t="shared" si="7"/>
        <v>0</v>
      </c>
      <c r="T19" s="74">
        <f t="shared" si="7"/>
        <v>0</v>
      </c>
      <c r="U19" s="74">
        <f>SUM(U8:U18)</f>
        <v>89860.796400000021</v>
      </c>
      <c r="V19" s="74">
        <f>SUM(V8:V18)</f>
        <v>89460.796400000021</v>
      </c>
    </row>
    <row r="20" spans="1:24" x14ac:dyDescent="0.25">
      <c r="A20" s="70"/>
      <c r="B20" s="36"/>
      <c r="C20" s="71"/>
      <c r="D20" s="71"/>
      <c r="E20" s="72"/>
      <c r="F20" s="73"/>
      <c r="G20" s="74"/>
      <c r="H20" s="74"/>
      <c r="I20" s="74"/>
      <c r="J20" s="74"/>
      <c r="K20" s="74"/>
      <c r="L20" s="74"/>
      <c r="M20" s="74"/>
      <c r="N20" s="74"/>
      <c r="O20" s="187"/>
      <c r="P20" s="74"/>
      <c r="Q20" s="74"/>
      <c r="R20" s="74"/>
      <c r="S20" s="74"/>
      <c r="T20" s="74"/>
      <c r="U20" s="74"/>
      <c r="V20" s="74"/>
    </row>
    <row r="21" spans="1:24" x14ac:dyDescent="0.25">
      <c r="A21" s="218" t="s">
        <v>191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</row>
    <row r="22" spans="1:24" ht="22.5" x14ac:dyDescent="0.25">
      <c r="A22" s="37" t="s">
        <v>55</v>
      </c>
      <c r="B22" s="37" t="s">
        <v>283</v>
      </c>
      <c r="C22" s="37" t="s">
        <v>13</v>
      </c>
      <c r="D22" s="37" t="s">
        <v>66</v>
      </c>
      <c r="E22" s="37" t="s">
        <v>21</v>
      </c>
      <c r="F22" s="37" t="s">
        <v>15</v>
      </c>
      <c r="G22" s="37" t="s">
        <v>14</v>
      </c>
      <c r="H22" s="37" t="s">
        <v>52</v>
      </c>
      <c r="I22" s="37" t="s">
        <v>58</v>
      </c>
      <c r="J22" s="48" t="s">
        <v>156</v>
      </c>
      <c r="K22" s="48" t="s">
        <v>157</v>
      </c>
      <c r="L22" s="48" t="s">
        <v>158</v>
      </c>
      <c r="M22" s="48" t="s">
        <v>159</v>
      </c>
      <c r="N22" s="37" t="s">
        <v>160</v>
      </c>
      <c r="O22" s="184" t="s">
        <v>53</v>
      </c>
      <c r="P22" s="37" t="s">
        <v>54</v>
      </c>
      <c r="Q22" s="37" t="s">
        <v>16</v>
      </c>
      <c r="R22" s="37" t="s">
        <v>237</v>
      </c>
      <c r="S22" s="37" t="s">
        <v>57</v>
      </c>
      <c r="T22" s="37" t="s">
        <v>64</v>
      </c>
      <c r="U22" s="37" t="s">
        <v>62</v>
      </c>
      <c r="V22" s="37" t="s">
        <v>63</v>
      </c>
    </row>
    <row r="23" spans="1:24" x14ac:dyDescent="0.25">
      <c r="A23" s="49">
        <v>12</v>
      </c>
      <c r="B23" s="34">
        <v>1520345242</v>
      </c>
      <c r="C23" s="50" t="s">
        <v>357</v>
      </c>
      <c r="D23" s="33" t="s">
        <v>174</v>
      </c>
      <c r="E23" s="75">
        <v>16</v>
      </c>
      <c r="F23" s="66">
        <v>1787.61</v>
      </c>
      <c r="G23" s="68">
        <f t="shared" ref="G23:G27" si="8">E23*F23</f>
        <v>28601.759999999998</v>
      </c>
      <c r="H23" s="53"/>
      <c r="I23" s="53"/>
      <c r="J23" s="66">
        <f>VLOOKUP($G$23,Tabisr,1)</f>
        <v>18837.759999999998</v>
      </c>
      <c r="K23" s="68">
        <f t="shared" ref="K23:K29" si="9">+G23-J23</f>
        <v>9764</v>
      </c>
      <c r="L23" s="69">
        <f>VLOOKUP($G$23,Tabisr,4)</f>
        <v>0.3</v>
      </c>
      <c r="M23" s="66">
        <f>(G23-16153.01)*30%</f>
        <v>3734.6249999999991</v>
      </c>
      <c r="N23" s="66">
        <f>VLOOKUP($G$23,Tabisr,3)</f>
        <v>3534.3</v>
      </c>
      <c r="O23" s="67">
        <f>3030.6+((G23-16153.01)*30%)</f>
        <v>6765.2249999999985</v>
      </c>
      <c r="P23" s="66">
        <f>VLOOKUP($G$23,Tabsub,3)</f>
        <v>0</v>
      </c>
      <c r="Q23" s="53"/>
      <c r="R23" s="80"/>
      <c r="S23" s="53"/>
      <c r="T23" s="53"/>
      <c r="U23" s="68">
        <v>21836.535</v>
      </c>
      <c r="V23" s="68">
        <v>21836.535</v>
      </c>
    </row>
    <row r="24" spans="1:24" x14ac:dyDescent="0.25">
      <c r="A24" s="49">
        <v>13</v>
      </c>
      <c r="B24" s="34">
        <v>1577491618</v>
      </c>
      <c r="C24" s="76" t="s">
        <v>366</v>
      </c>
      <c r="D24" s="50" t="s">
        <v>236</v>
      </c>
      <c r="E24" s="75">
        <v>16</v>
      </c>
      <c r="F24" s="66">
        <v>661.33</v>
      </c>
      <c r="G24" s="66">
        <f>E24*F24</f>
        <v>10581.28</v>
      </c>
      <c r="H24" s="66"/>
      <c r="I24" s="77"/>
      <c r="J24" s="66">
        <v>5081</v>
      </c>
      <c r="K24" s="68">
        <f t="shared" si="9"/>
        <v>5500.2800000000007</v>
      </c>
      <c r="L24" s="69">
        <v>0.21360000000000001</v>
      </c>
      <c r="M24" s="66">
        <f>(G24-5081.01)*21.36%</f>
        <v>1174.8576720000001</v>
      </c>
      <c r="N24" s="66">
        <v>538.20000000000005</v>
      </c>
      <c r="O24" s="78">
        <f>M24+N24</f>
        <v>1713.0576720000001</v>
      </c>
      <c r="P24" s="66"/>
      <c r="Q24" s="66"/>
      <c r="R24" s="79"/>
      <c r="S24" s="66"/>
      <c r="T24" s="66"/>
      <c r="U24" s="68">
        <v>7468.2223279999998</v>
      </c>
      <c r="V24" s="68">
        <v>7468.2223279999998</v>
      </c>
    </row>
    <row r="25" spans="1:24" x14ac:dyDescent="0.25">
      <c r="A25" s="49">
        <v>14</v>
      </c>
      <c r="B25" s="33">
        <v>1518082669</v>
      </c>
      <c r="C25" s="50" t="s">
        <v>264</v>
      </c>
      <c r="D25" s="50" t="s">
        <v>187</v>
      </c>
      <c r="E25" s="75">
        <v>16</v>
      </c>
      <c r="F25" s="66">
        <v>536.54</v>
      </c>
      <c r="G25" s="66">
        <f>E25*F25</f>
        <v>8584.64</v>
      </c>
      <c r="H25" s="53"/>
      <c r="I25" s="53"/>
      <c r="J25" s="66">
        <f>VLOOKUP($G$25,Tabisr,1)</f>
        <v>5925.91</v>
      </c>
      <c r="K25" s="68">
        <f t="shared" si="9"/>
        <v>2658.7299999999996</v>
      </c>
      <c r="L25" s="69">
        <f>VLOOKUP($G$25,Tabisr,4)</f>
        <v>0.21360000000000001</v>
      </c>
      <c r="M25" s="66">
        <f>(G25-5081.01)*21.36%-153.47</f>
        <v>594.90536799999973</v>
      </c>
      <c r="N25" s="66">
        <v>538.20000000000005</v>
      </c>
      <c r="O25" s="67">
        <f>M25+N25</f>
        <v>1133.1053679999998</v>
      </c>
      <c r="P25" s="66">
        <f>VLOOKUP($G$25,Tabsub,3)</f>
        <v>0</v>
      </c>
      <c r="Q25" s="53"/>
      <c r="R25" s="80"/>
      <c r="S25" s="53"/>
      <c r="T25" s="53"/>
      <c r="U25" s="68">
        <v>6451.5346319999999</v>
      </c>
      <c r="V25" s="68">
        <v>6451.5346319999999</v>
      </c>
    </row>
    <row r="26" spans="1:24" x14ac:dyDescent="0.25">
      <c r="A26" s="49">
        <v>15</v>
      </c>
      <c r="B26" s="34">
        <v>1585781305</v>
      </c>
      <c r="C26" s="50" t="s">
        <v>186</v>
      </c>
      <c r="D26" s="50" t="s">
        <v>188</v>
      </c>
      <c r="E26" s="75">
        <v>16</v>
      </c>
      <c r="F26" s="66">
        <v>536.54</v>
      </c>
      <c r="G26" s="66">
        <f>E26*F26</f>
        <v>8584.64</v>
      </c>
      <c r="H26" s="53"/>
      <c r="I26" s="53"/>
      <c r="J26" s="66">
        <f>VLOOKUP($G$25,Tabisr,1)</f>
        <v>5925.91</v>
      </c>
      <c r="K26" s="68">
        <f t="shared" si="9"/>
        <v>2658.7299999999996</v>
      </c>
      <c r="L26" s="69">
        <f>VLOOKUP($G$25,Tabisr,4)</f>
        <v>0.21360000000000001</v>
      </c>
      <c r="M26" s="66">
        <f>(G26-5081.01)*21.36%-155.67</f>
        <v>592.70536799999979</v>
      </c>
      <c r="N26" s="66">
        <v>538.20000000000005</v>
      </c>
      <c r="O26" s="67">
        <v>1018.5</v>
      </c>
      <c r="P26" s="66">
        <f>VLOOKUP($G$25,Tabsub,3)</f>
        <v>0</v>
      </c>
      <c r="Q26" s="53"/>
      <c r="R26" s="80"/>
      <c r="S26" s="53"/>
      <c r="T26" s="53"/>
      <c r="U26" s="68">
        <v>7566.1399999999994</v>
      </c>
      <c r="V26" s="68">
        <v>7566.1399999999994</v>
      </c>
    </row>
    <row r="27" spans="1:24" x14ac:dyDescent="0.25">
      <c r="A27" s="49">
        <v>16</v>
      </c>
      <c r="B27" s="34">
        <v>1585781313</v>
      </c>
      <c r="C27" s="50" t="s">
        <v>218</v>
      </c>
      <c r="D27" s="33" t="s">
        <v>68</v>
      </c>
      <c r="E27" s="75">
        <v>16</v>
      </c>
      <c r="F27" s="66">
        <v>263.56</v>
      </c>
      <c r="G27" s="66">
        <f t="shared" si="8"/>
        <v>4216.96</v>
      </c>
      <c r="H27" s="53">
        <v>400</v>
      </c>
      <c r="I27" s="53"/>
      <c r="J27" s="66">
        <f>VLOOKUP($G$27,Tabisr,1)</f>
        <v>2422.81</v>
      </c>
      <c r="K27" s="68">
        <f t="shared" si="9"/>
        <v>1794.15</v>
      </c>
      <c r="L27" s="69">
        <f>VLOOKUP($G$27,Tabisr,4)</f>
        <v>0.10879999999999999</v>
      </c>
      <c r="M27" s="66">
        <f>(G27-3651.01)*16%</f>
        <v>90.551999999999978</v>
      </c>
      <c r="N27" s="66">
        <v>293.25</v>
      </c>
      <c r="O27" s="67">
        <f>M27+N27</f>
        <v>383.80199999999996</v>
      </c>
      <c r="P27" s="66">
        <v>0</v>
      </c>
      <c r="Q27" s="53"/>
      <c r="R27" s="80"/>
      <c r="S27" s="53"/>
      <c r="T27" s="53"/>
      <c r="U27" s="68">
        <v>4233.1580000000004</v>
      </c>
      <c r="V27" s="68">
        <v>3833.1580000000004</v>
      </c>
    </row>
    <row r="28" spans="1:24" x14ac:dyDescent="0.25">
      <c r="A28" s="49">
        <v>292</v>
      </c>
      <c r="B28" s="33">
        <v>1520306104</v>
      </c>
      <c r="C28" s="50" t="s">
        <v>469</v>
      </c>
      <c r="D28" s="50" t="s">
        <v>468</v>
      </c>
      <c r="E28" s="75">
        <v>16</v>
      </c>
      <c r="F28" s="66">
        <v>661.33</v>
      </c>
      <c r="G28" s="66">
        <f>E28*F28</f>
        <v>10581.28</v>
      </c>
      <c r="H28" s="66"/>
      <c r="I28" s="77"/>
      <c r="J28" s="66">
        <v>5081</v>
      </c>
      <c r="K28" s="68">
        <f t="shared" ref="K28" si="10">+G28-J28</f>
        <v>5500.2800000000007</v>
      </c>
      <c r="L28" s="69">
        <v>0.21360000000000001</v>
      </c>
      <c r="M28" s="66">
        <f>(G28-5081.01)*21.36%</f>
        <v>1174.8576720000001</v>
      </c>
      <c r="N28" s="66">
        <v>538.20000000000005</v>
      </c>
      <c r="O28" s="78">
        <f>M28+N28</f>
        <v>1713.0576720000001</v>
      </c>
      <c r="P28" s="66"/>
      <c r="Q28" s="66"/>
      <c r="R28" s="79"/>
      <c r="S28" s="66"/>
      <c r="T28" s="66"/>
      <c r="U28" s="68">
        <v>8138.2223279999998</v>
      </c>
      <c r="V28" s="68">
        <v>8138.2223279999998</v>
      </c>
    </row>
    <row r="29" spans="1:24" x14ac:dyDescent="0.25">
      <c r="A29" s="49">
        <v>46</v>
      </c>
      <c r="B29" s="33">
        <v>1577469118</v>
      </c>
      <c r="C29" s="50" t="s">
        <v>385</v>
      </c>
      <c r="D29" s="50" t="s">
        <v>316</v>
      </c>
      <c r="E29" s="75">
        <v>16</v>
      </c>
      <c r="F29" s="66">
        <v>661.33</v>
      </c>
      <c r="G29" s="66">
        <f>E29*F29</f>
        <v>10581.28</v>
      </c>
      <c r="H29" s="66"/>
      <c r="I29" s="77"/>
      <c r="J29" s="66">
        <v>5081</v>
      </c>
      <c r="K29" s="68">
        <f t="shared" si="9"/>
        <v>5500.2800000000007</v>
      </c>
      <c r="L29" s="69">
        <v>0.21360000000000001</v>
      </c>
      <c r="M29" s="66">
        <f>(G29-5081.01)*21.36%</f>
        <v>1174.8576720000001</v>
      </c>
      <c r="N29" s="66">
        <v>538.20000000000005</v>
      </c>
      <c r="O29" s="78">
        <f>M29+N29</f>
        <v>1713.0576720000001</v>
      </c>
      <c r="P29" s="66"/>
      <c r="Q29" s="66"/>
      <c r="R29" s="79"/>
      <c r="S29" s="66"/>
      <c r="T29" s="66"/>
      <c r="U29" s="68">
        <v>7708.2223279999998</v>
      </c>
      <c r="V29" s="68">
        <v>7708.2223279999998</v>
      </c>
    </row>
    <row r="30" spans="1:24" x14ac:dyDescent="0.25">
      <c r="A30" s="70"/>
      <c r="B30" s="36"/>
      <c r="C30" s="71"/>
      <c r="D30" s="36"/>
      <c r="E30" s="72"/>
      <c r="F30" s="73"/>
      <c r="G30" s="81">
        <f t="shared" ref="G30:T30" si="11">SUM(G23:G29)</f>
        <v>81731.839999999997</v>
      </c>
      <c r="H30" s="81">
        <f>SUM(H23:H29)</f>
        <v>400</v>
      </c>
      <c r="I30" s="81">
        <f t="shared" si="11"/>
        <v>0</v>
      </c>
      <c r="J30" s="81">
        <f t="shared" si="11"/>
        <v>48355.39</v>
      </c>
      <c r="K30" s="81">
        <f t="shared" si="11"/>
        <v>33376.450000000004</v>
      </c>
      <c r="L30" s="81">
        <f t="shared" si="11"/>
        <v>1.4768000000000001</v>
      </c>
      <c r="M30" s="81">
        <f t="shared" si="11"/>
        <v>8537.3607519999987</v>
      </c>
      <c r="N30" s="81">
        <f t="shared" si="11"/>
        <v>6518.5499999999993</v>
      </c>
      <c r="O30" s="84">
        <f t="shared" si="11"/>
        <v>14439.805384000001</v>
      </c>
      <c r="P30" s="81">
        <f t="shared" si="11"/>
        <v>0</v>
      </c>
      <c r="Q30" s="81">
        <f t="shared" si="11"/>
        <v>0</v>
      </c>
      <c r="R30" s="81">
        <v>429</v>
      </c>
      <c r="S30" s="81">
        <f t="shared" si="11"/>
        <v>0</v>
      </c>
      <c r="T30" s="81">
        <f t="shared" si="11"/>
        <v>0</v>
      </c>
      <c r="U30" s="81">
        <f>SUM(U23:U29)</f>
        <v>63402.034616000004</v>
      </c>
      <c r="V30" s="81">
        <f>SUM(V23:V29)</f>
        <v>63002.034616000004</v>
      </c>
    </row>
    <row r="31" spans="1:24" x14ac:dyDescent="0.25">
      <c r="A31" s="70"/>
      <c r="B31" s="36"/>
      <c r="C31" s="71"/>
      <c r="D31" s="36"/>
      <c r="E31" s="72"/>
      <c r="F31" s="73"/>
      <c r="G31" s="81"/>
      <c r="H31" s="81"/>
      <c r="I31" s="81"/>
      <c r="J31" s="81"/>
      <c r="K31" s="81"/>
      <c r="L31" s="81"/>
      <c r="M31" s="81"/>
      <c r="N31" s="81"/>
      <c r="O31" s="84"/>
      <c r="P31" s="81"/>
      <c r="Q31" s="81"/>
      <c r="R31" s="81"/>
      <c r="S31" s="81"/>
      <c r="T31" s="81"/>
      <c r="U31" s="81"/>
      <c r="V31" s="81"/>
    </row>
    <row r="32" spans="1:24" x14ac:dyDescent="0.25">
      <c r="A32" s="218" t="s">
        <v>192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</row>
    <row r="33" spans="1:23" ht="22.5" x14ac:dyDescent="0.25">
      <c r="A33" s="37" t="s">
        <v>55</v>
      </c>
      <c r="B33" s="37" t="s">
        <v>283</v>
      </c>
      <c r="C33" s="37" t="s">
        <v>13</v>
      </c>
      <c r="D33" s="37" t="s">
        <v>66</v>
      </c>
      <c r="E33" s="37" t="s">
        <v>21</v>
      </c>
      <c r="F33" s="37" t="s">
        <v>15</v>
      </c>
      <c r="G33" s="37" t="s">
        <v>14</v>
      </c>
      <c r="H33" s="37" t="s">
        <v>52</v>
      </c>
      <c r="I33" s="37" t="s">
        <v>58</v>
      </c>
      <c r="J33" s="48" t="s">
        <v>156</v>
      </c>
      <c r="K33" s="48" t="s">
        <v>157</v>
      </c>
      <c r="L33" s="48" t="s">
        <v>158</v>
      </c>
      <c r="M33" s="48" t="s">
        <v>159</v>
      </c>
      <c r="N33" s="37" t="s">
        <v>160</v>
      </c>
      <c r="O33" s="184" t="s">
        <v>53</v>
      </c>
      <c r="P33" s="37" t="s">
        <v>54</v>
      </c>
      <c r="Q33" s="37" t="s">
        <v>16</v>
      </c>
      <c r="R33" s="37" t="s">
        <v>237</v>
      </c>
      <c r="S33" s="37" t="s">
        <v>57</v>
      </c>
      <c r="T33" s="37" t="s">
        <v>64</v>
      </c>
      <c r="U33" s="37" t="s">
        <v>62</v>
      </c>
      <c r="V33" s="37" t="s">
        <v>63</v>
      </c>
    </row>
    <row r="34" spans="1:23" x14ac:dyDescent="0.25">
      <c r="A34" s="49">
        <v>18</v>
      </c>
      <c r="B34" s="33">
        <v>1585781330</v>
      </c>
      <c r="C34" s="50" t="s">
        <v>97</v>
      </c>
      <c r="D34" s="50" t="s">
        <v>105</v>
      </c>
      <c r="E34" s="49">
        <v>16</v>
      </c>
      <c r="F34" s="49">
        <v>943.95</v>
      </c>
      <c r="G34" s="78">
        <f>F34*E34</f>
        <v>15103.2</v>
      </c>
      <c r="H34" s="49"/>
      <c r="I34" s="49"/>
      <c r="J34" s="49">
        <v>5081.01</v>
      </c>
      <c r="K34" s="82">
        <f>G34-J34</f>
        <v>10022.19</v>
      </c>
      <c r="L34" s="69">
        <v>0.21360000000000001</v>
      </c>
      <c r="M34" s="66">
        <f>(G34-10248.01)*23.52%</f>
        <v>1141.9406880000001</v>
      </c>
      <c r="N34" s="66">
        <v>1641.75</v>
      </c>
      <c r="O34" s="67">
        <f>N34+M34</f>
        <v>2783.6906880000001</v>
      </c>
      <c r="P34" s="49"/>
      <c r="Q34" s="49"/>
      <c r="R34" s="109"/>
      <c r="S34" s="49"/>
      <c r="T34" s="49"/>
      <c r="U34" s="68">
        <v>12319.509312</v>
      </c>
      <c r="V34" s="68">
        <v>12319.509312</v>
      </c>
    </row>
    <row r="35" spans="1:23" x14ac:dyDescent="0.25">
      <c r="A35" s="49">
        <v>10</v>
      </c>
      <c r="B35" s="34">
        <v>1585781275</v>
      </c>
      <c r="C35" s="51" t="s">
        <v>100</v>
      </c>
      <c r="D35" s="51" t="s">
        <v>358</v>
      </c>
      <c r="E35" s="49">
        <v>16</v>
      </c>
      <c r="F35" s="66">
        <v>661.33</v>
      </c>
      <c r="G35" s="66">
        <f>E35*F35</f>
        <v>10581.28</v>
      </c>
      <c r="H35" s="66"/>
      <c r="I35" s="77"/>
      <c r="J35" s="66">
        <v>5081</v>
      </c>
      <c r="K35" s="68">
        <f t="shared" ref="K35" si="12">+G35-J35</f>
        <v>5500.2800000000007</v>
      </c>
      <c r="L35" s="69">
        <v>0.21360000000000001</v>
      </c>
      <c r="M35" s="66">
        <f>(G35-5081.01)*21.36%</f>
        <v>1174.8576720000001</v>
      </c>
      <c r="N35" s="66">
        <v>538.20000000000005</v>
      </c>
      <c r="O35" s="78">
        <f>M35+N35</f>
        <v>1713.0576720000001</v>
      </c>
      <c r="P35" s="66"/>
      <c r="Q35" s="66"/>
      <c r="R35" s="79"/>
      <c r="S35" s="66"/>
      <c r="T35" s="66"/>
      <c r="U35" s="68">
        <v>7968.2223279999998</v>
      </c>
      <c r="V35" s="68">
        <v>7968.2223279999998</v>
      </c>
    </row>
    <row r="36" spans="1:23" x14ac:dyDescent="0.25">
      <c r="A36" s="55">
        <v>19</v>
      </c>
      <c r="B36" s="33">
        <v>1595671152</v>
      </c>
      <c r="C36" s="83" t="s">
        <v>328</v>
      </c>
      <c r="D36" s="38" t="s">
        <v>80</v>
      </c>
      <c r="E36" s="49">
        <v>16</v>
      </c>
      <c r="F36" s="66">
        <v>312.25</v>
      </c>
      <c r="G36" s="67">
        <f t="shared" ref="G36:G40" si="13">E36*F36</f>
        <v>4996</v>
      </c>
      <c r="H36" s="53">
        <v>400</v>
      </c>
      <c r="I36" s="53"/>
      <c r="J36" s="66">
        <f>VLOOKUP($G$49,Tabisr,1)</f>
        <v>2422.81</v>
      </c>
      <c r="K36" s="68">
        <f>+G36-J36</f>
        <v>2573.19</v>
      </c>
      <c r="L36" s="69">
        <f>VLOOKUP($G$49,Tabisr,4)</f>
        <v>0.10879999999999999</v>
      </c>
      <c r="M36" s="66">
        <f>(G36-3651.01)*16%</f>
        <v>215.19839999999996</v>
      </c>
      <c r="N36" s="66">
        <v>293.25</v>
      </c>
      <c r="O36" s="67">
        <v>466.85</v>
      </c>
      <c r="P36" s="66"/>
      <c r="Q36" s="53"/>
      <c r="R36" s="80"/>
      <c r="S36" s="53"/>
      <c r="T36" s="53"/>
      <c r="U36" s="68">
        <v>4929.1499999999996</v>
      </c>
      <c r="V36" s="68">
        <v>4529.1499999999996</v>
      </c>
    </row>
    <row r="37" spans="1:23" x14ac:dyDescent="0.25">
      <c r="A37" s="49">
        <v>20</v>
      </c>
      <c r="B37" s="33">
        <v>1573205037</v>
      </c>
      <c r="C37" s="50" t="s">
        <v>265</v>
      </c>
      <c r="D37" s="33" t="s">
        <v>314</v>
      </c>
      <c r="E37" s="49">
        <v>16</v>
      </c>
      <c r="F37" s="66">
        <v>312.25</v>
      </c>
      <c r="G37" s="67">
        <f t="shared" si="13"/>
        <v>4996</v>
      </c>
      <c r="H37" s="53">
        <v>400</v>
      </c>
      <c r="I37" s="53"/>
      <c r="J37" s="66">
        <f>VLOOKUP($G$49,Tabisr,1)</f>
        <v>2422.81</v>
      </c>
      <c r="K37" s="68">
        <f>+G37-J37</f>
        <v>2573.19</v>
      </c>
      <c r="L37" s="69">
        <f>VLOOKUP($G$49,Tabisr,4)</f>
        <v>0.10879999999999999</v>
      </c>
      <c r="M37" s="66">
        <f>(G37-3651.01)*16%</f>
        <v>215.19839999999996</v>
      </c>
      <c r="N37" s="66">
        <v>293.25</v>
      </c>
      <c r="O37" s="67">
        <v>466.85</v>
      </c>
      <c r="P37" s="66"/>
      <c r="Q37" s="53"/>
      <c r="R37" s="80"/>
      <c r="S37" s="53"/>
      <c r="T37" s="53"/>
      <c r="U37" s="68">
        <v>2729.1499999999996</v>
      </c>
      <c r="V37" s="68">
        <v>2329.1499999999996</v>
      </c>
    </row>
    <row r="38" spans="1:23" x14ac:dyDescent="0.25">
      <c r="A38" s="60">
        <v>21</v>
      </c>
      <c r="B38" s="35"/>
      <c r="C38" s="90" t="s">
        <v>423</v>
      </c>
      <c r="D38" s="90" t="s">
        <v>313</v>
      </c>
      <c r="E38" s="60"/>
      <c r="F38" s="92"/>
      <c r="G38" s="166"/>
      <c r="H38" s="63"/>
      <c r="I38" s="63"/>
      <c r="J38" s="92"/>
      <c r="K38" s="93"/>
      <c r="L38" s="94"/>
      <c r="M38" s="92"/>
      <c r="N38" s="92"/>
      <c r="O38" s="166"/>
      <c r="P38" s="92"/>
      <c r="Q38" s="63"/>
      <c r="R38" s="171"/>
      <c r="S38" s="63"/>
      <c r="T38" s="63"/>
      <c r="U38" s="93"/>
      <c r="V38" s="93"/>
    </row>
    <row r="39" spans="1:23" x14ac:dyDescent="0.25">
      <c r="A39" s="60">
        <v>22</v>
      </c>
      <c r="B39" s="40"/>
      <c r="C39" s="90" t="s">
        <v>423</v>
      </c>
      <c r="D39" s="40" t="s">
        <v>68</v>
      </c>
      <c r="E39" s="60"/>
      <c r="F39" s="92"/>
      <c r="G39" s="92"/>
      <c r="H39" s="92"/>
      <c r="I39" s="92"/>
      <c r="J39" s="92"/>
      <c r="K39" s="93"/>
      <c r="L39" s="94"/>
      <c r="M39" s="92"/>
      <c r="N39" s="92"/>
      <c r="O39" s="166"/>
      <c r="P39" s="92"/>
      <c r="Q39" s="92"/>
      <c r="R39" s="173"/>
      <c r="S39" s="92"/>
      <c r="T39" s="92"/>
      <c r="U39" s="93"/>
      <c r="V39" s="93"/>
    </row>
    <row r="40" spans="1:23" x14ac:dyDescent="0.25">
      <c r="A40" s="49">
        <v>23</v>
      </c>
      <c r="B40" s="34">
        <v>1585781283</v>
      </c>
      <c r="C40" s="50" t="s">
        <v>119</v>
      </c>
      <c r="D40" s="33" t="s">
        <v>271</v>
      </c>
      <c r="E40" s="49">
        <v>16</v>
      </c>
      <c r="F40" s="66">
        <v>312.25</v>
      </c>
      <c r="G40" s="67">
        <f t="shared" si="13"/>
        <v>4996</v>
      </c>
      <c r="H40" s="53">
        <v>400</v>
      </c>
      <c r="I40" s="53"/>
      <c r="J40" s="66">
        <f>VLOOKUP($G$49,Tabisr,1)</f>
        <v>2422.81</v>
      </c>
      <c r="K40" s="68">
        <f>+G40-J40</f>
        <v>2573.19</v>
      </c>
      <c r="L40" s="69">
        <f>VLOOKUP($G$49,Tabisr,4)</f>
        <v>0.10879999999999999</v>
      </c>
      <c r="M40" s="66">
        <f>(G40-3651.01)*16%</f>
        <v>215.19839999999996</v>
      </c>
      <c r="N40" s="66">
        <v>293.25</v>
      </c>
      <c r="O40" s="67">
        <v>466.85</v>
      </c>
      <c r="P40" s="66"/>
      <c r="Q40" s="53"/>
      <c r="R40" s="80"/>
      <c r="S40" s="53"/>
      <c r="T40" s="53"/>
      <c r="U40" s="68">
        <v>4929.1499999999996</v>
      </c>
      <c r="V40" s="68">
        <v>4529.1499999999996</v>
      </c>
    </row>
    <row r="41" spans="1:23" x14ac:dyDescent="0.25">
      <c r="A41" s="70"/>
      <c r="B41" s="36"/>
      <c r="C41" s="71"/>
      <c r="D41" s="36"/>
      <c r="E41" s="72"/>
      <c r="F41" s="73"/>
      <c r="G41" s="84">
        <f>SUM(G34:G40)</f>
        <v>40672.480000000003</v>
      </c>
      <c r="H41" s="81">
        <f>SUM(H34:H40)</f>
        <v>1200</v>
      </c>
      <c r="I41" s="81">
        <f t="shared" ref="I41:N41" si="14">SUM(I34:I40)</f>
        <v>0</v>
      </c>
      <c r="J41" s="81">
        <f t="shared" si="14"/>
        <v>17430.439999999999</v>
      </c>
      <c r="K41" s="81">
        <f t="shared" si="14"/>
        <v>23242.039999999997</v>
      </c>
      <c r="L41" s="81">
        <f t="shared" si="14"/>
        <v>0.75360000000000005</v>
      </c>
      <c r="M41" s="81">
        <f t="shared" si="14"/>
        <v>2962.3935599999995</v>
      </c>
      <c r="N41" s="81">
        <f t="shared" si="14"/>
        <v>3059.7</v>
      </c>
      <c r="O41" s="84">
        <f>SUM(O34:O40)</f>
        <v>5897.2983600000016</v>
      </c>
      <c r="P41" s="81">
        <f t="shared" ref="P41:S41" si="15">SUM(P34:P40)</f>
        <v>0</v>
      </c>
      <c r="Q41" s="81">
        <v>900</v>
      </c>
      <c r="R41" s="81">
        <v>2200</v>
      </c>
      <c r="S41" s="81">
        <f t="shared" si="15"/>
        <v>0</v>
      </c>
      <c r="T41" s="81">
        <f>SUM(T34:T40)</f>
        <v>0</v>
      </c>
      <c r="U41" s="81">
        <f>SUM(U34:U40)</f>
        <v>32875.181640000003</v>
      </c>
      <c r="V41" s="81">
        <f>SUM(V34:V40)</f>
        <v>31675.181640000003</v>
      </c>
    </row>
    <row r="42" spans="1:23" x14ac:dyDescent="0.25">
      <c r="A42" s="70"/>
      <c r="B42" s="36"/>
      <c r="C42" s="71"/>
      <c r="D42" s="36"/>
      <c r="E42" s="72"/>
      <c r="F42" s="73"/>
      <c r="G42" s="81"/>
      <c r="H42" s="81"/>
      <c r="I42" s="81"/>
      <c r="J42" s="81"/>
      <c r="K42" s="81"/>
      <c r="L42" s="81"/>
      <c r="M42" s="81"/>
      <c r="N42" s="81"/>
      <c r="O42" s="84"/>
      <c r="P42" s="81"/>
      <c r="Q42" s="81"/>
      <c r="R42" s="81"/>
      <c r="S42" s="81"/>
      <c r="T42" s="81"/>
      <c r="U42" s="81"/>
      <c r="V42" s="81"/>
    </row>
    <row r="43" spans="1:23" x14ac:dyDescent="0.25">
      <c r="A43" s="212" t="s">
        <v>193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4"/>
    </row>
    <row r="44" spans="1:23" ht="22.5" x14ac:dyDescent="0.25">
      <c r="A44" s="37" t="s">
        <v>55</v>
      </c>
      <c r="B44" s="37" t="s">
        <v>283</v>
      </c>
      <c r="C44" s="37" t="s">
        <v>13</v>
      </c>
      <c r="D44" s="37" t="s">
        <v>66</v>
      </c>
      <c r="E44" s="37" t="s">
        <v>21</v>
      </c>
      <c r="F44" s="37" t="s">
        <v>15</v>
      </c>
      <c r="G44" s="37" t="s">
        <v>14</v>
      </c>
      <c r="H44" s="37" t="s">
        <v>52</v>
      </c>
      <c r="I44" s="37" t="s">
        <v>58</v>
      </c>
      <c r="J44" s="48" t="s">
        <v>156</v>
      </c>
      <c r="K44" s="48" t="s">
        <v>157</v>
      </c>
      <c r="L44" s="48" t="s">
        <v>158</v>
      </c>
      <c r="M44" s="48" t="s">
        <v>159</v>
      </c>
      <c r="N44" s="37" t="s">
        <v>160</v>
      </c>
      <c r="O44" s="184" t="s">
        <v>53</v>
      </c>
      <c r="P44" s="37" t="s">
        <v>54</v>
      </c>
      <c r="Q44" s="37" t="s">
        <v>16</v>
      </c>
      <c r="R44" s="37" t="s">
        <v>237</v>
      </c>
      <c r="S44" s="37" t="s">
        <v>57</v>
      </c>
      <c r="T44" s="37" t="s">
        <v>64</v>
      </c>
      <c r="U44" s="37" t="s">
        <v>62</v>
      </c>
      <c r="V44" s="37" t="s">
        <v>63</v>
      </c>
    </row>
    <row r="45" spans="1:23" x14ac:dyDescent="0.25">
      <c r="A45" s="49">
        <v>21</v>
      </c>
      <c r="B45" s="33">
        <v>1585781691</v>
      </c>
      <c r="C45" s="50" t="s">
        <v>349</v>
      </c>
      <c r="D45" s="33" t="s">
        <v>72</v>
      </c>
      <c r="E45" s="75">
        <v>16</v>
      </c>
      <c r="F45" s="66">
        <v>943.95</v>
      </c>
      <c r="G45" s="66">
        <f>E45*F45</f>
        <v>15103.2</v>
      </c>
      <c r="H45" s="66"/>
      <c r="I45" s="77"/>
      <c r="J45" s="66">
        <v>5081.01</v>
      </c>
      <c r="K45" s="68">
        <f>G45-J45</f>
        <v>10022.19</v>
      </c>
      <c r="L45" s="69">
        <v>0.21360000000000001</v>
      </c>
      <c r="M45" s="66">
        <f>(G45-10248.01)*23.52%</f>
        <v>1141.9406880000001</v>
      </c>
      <c r="N45" s="66">
        <v>1641.75</v>
      </c>
      <c r="O45" s="67">
        <f>N45+M45</f>
        <v>2783.6906880000001</v>
      </c>
      <c r="P45" s="66">
        <f>VLOOKUP($G$172,Tabsub,3)</f>
        <v>0</v>
      </c>
      <c r="Q45" s="49"/>
      <c r="R45" s="109"/>
      <c r="S45" s="66"/>
      <c r="T45" s="66"/>
      <c r="U45" s="68">
        <v>12319.509312</v>
      </c>
      <c r="V45" s="68">
        <v>12319.509312</v>
      </c>
    </row>
    <row r="46" spans="1:23" x14ac:dyDescent="0.25">
      <c r="A46" s="49">
        <v>25</v>
      </c>
      <c r="B46" s="33">
        <v>2958598428</v>
      </c>
      <c r="C46" s="51" t="s">
        <v>434</v>
      </c>
      <c r="D46" s="33" t="s">
        <v>251</v>
      </c>
      <c r="E46" s="75">
        <v>16</v>
      </c>
      <c r="F46" s="66">
        <v>661.33</v>
      </c>
      <c r="G46" s="66">
        <f>E46*F46</f>
        <v>10581.28</v>
      </c>
      <c r="H46" s="66"/>
      <c r="I46" s="77"/>
      <c r="J46" s="66">
        <v>5081</v>
      </c>
      <c r="K46" s="68">
        <f>+G46-J46</f>
        <v>5500.2800000000007</v>
      </c>
      <c r="L46" s="69">
        <v>0.21360000000000001</v>
      </c>
      <c r="M46" s="66">
        <f>(G46-5081.01)*21.36%</f>
        <v>1174.8576720000001</v>
      </c>
      <c r="N46" s="66">
        <v>538.20000000000005</v>
      </c>
      <c r="O46" s="97">
        <f>M46+N46</f>
        <v>1713.0576720000001</v>
      </c>
      <c r="P46" s="66"/>
      <c r="Q46" s="66"/>
      <c r="R46" s="79"/>
      <c r="S46" s="66"/>
      <c r="T46" s="66"/>
      <c r="U46" s="68">
        <v>8868.2223279999998</v>
      </c>
      <c r="V46" s="68">
        <v>8868.2223279999998</v>
      </c>
      <c r="W46" s="24"/>
    </row>
    <row r="47" spans="1:23" x14ac:dyDescent="0.25">
      <c r="A47" s="49">
        <v>26</v>
      </c>
      <c r="B47" s="38">
        <v>1578860762</v>
      </c>
      <c r="C47" s="51" t="s">
        <v>114</v>
      </c>
      <c r="D47" s="51" t="s">
        <v>451</v>
      </c>
      <c r="E47" s="75">
        <v>16</v>
      </c>
      <c r="F47" s="66">
        <v>661.33</v>
      </c>
      <c r="G47" s="66">
        <f>E47*F47</f>
        <v>10581.28</v>
      </c>
      <c r="H47" s="66"/>
      <c r="I47" s="77"/>
      <c r="J47" s="66">
        <v>5081</v>
      </c>
      <c r="K47" s="68">
        <f>+G47-J47</f>
        <v>5500.2800000000007</v>
      </c>
      <c r="L47" s="69">
        <v>0.21360000000000001</v>
      </c>
      <c r="M47" s="66">
        <f>(G47-5081.01)*21.36%</f>
        <v>1174.8576720000001</v>
      </c>
      <c r="N47" s="66">
        <v>538.20000000000005</v>
      </c>
      <c r="O47" s="97">
        <f>M47+N47</f>
        <v>1713.0576720000001</v>
      </c>
      <c r="P47" s="66"/>
      <c r="Q47" s="66"/>
      <c r="R47" s="79"/>
      <c r="S47" s="66"/>
      <c r="T47" s="66"/>
      <c r="U47" s="68">
        <v>8868.2223279999998</v>
      </c>
      <c r="V47" s="68">
        <v>8868.2223279999998</v>
      </c>
    </row>
    <row r="48" spans="1:23" x14ac:dyDescent="0.25">
      <c r="A48" s="49">
        <v>304</v>
      </c>
      <c r="B48" s="33">
        <v>1566739075</v>
      </c>
      <c r="C48" s="50" t="s">
        <v>336</v>
      </c>
      <c r="D48" s="51" t="s">
        <v>359</v>
      </c>
      <c r="E48" s="75">
        <v>16</v>
      </c>
      <c r="F48" s="66">
        <v>414.83</v>
      </c>
      <c r="G48" s="66">
        <f t="shared" ref="G48" si="16">E48*F48</f>
        <v>6637.28</v>
      </c>
      <c r="H48" s="66">
        <v>400</v>
      </c>
      <c r="I48" s="88"/>
      <c r="J48" s="66">
        <f>VLOOKUP($G$73,Tabisr,1)</f>
        <v>5925.91</v>
      </c>
      <c r="K48" s="68">
        <f>+G48-J48</f>
        <v>711.36999999999989</v>
      </c>
      <c r="L48" s="69">
        <f>VLOOKUP($G$73,Tabisr,4)</f>
        <v>0.21360000000000001</v>
      </c>
      <c r="M48" s="66">
        <f>(G48-4244.01)*17.92%</f>
        <v>428.87398399999995</v>
      </c>
      <c r="N48" s="66">
        <v>389.05</v>
      </c>
      <c r="O48" s="67">
        <v>690.94</v>
      </c>
      <c r="P48" s="66">
        <f>VLOOKUP($G$73,Tabsub,3)</f>
        <v>0</v>
      </c>
      <c r="Q48" s="66"/>
      <c r="R48" s="79"/>
      <c r="S48" s="66"/>
      <c r="T48" s="66"/>
      <c r="U48" s="68">
        <v>5746.34</v>
      </c>
      <c r="V48" s="68">
        <v>5346.34</v>
      </c>
    </row>
    <row r="49" spans="1:22" x14ac:dyDescent="0.25">
      <c r="A49" s="49">
        <v>28</v>
      </c>
      <c r="B49" s="33">
        <v>1585781429</v>
      </c>
      <c r="C49" s="50" t="s">
        <v>219</v>
      </c>
      <c r="D49" s="33" t="s">
        <v>68</v>
      </c>
      <c r="E49" s="75">
        <v>16</v>
      </c>
      <c r="F49" s="66">
        <v>263.56</v>
      </c>
      <c r="G49" s="66">
        <f>E49*F49</f>
        <v>4216.96</v>
      </c>
      <c r="H49" s="53">
        <v>400</v>
      </c>
      <c r="I49" s="53"/>
      <c r="J49" s="66">
        <v>3651.01</v>
      </c>
      <c r="K49" s="68">
        <f>+G49-J49</f>
        <v>565.94999999999982</v>
      </c>
      <c r="L49" s="69">
        <v>0.16</v>
      </c>
      <c r="M49" s="66">
        <f>(G49-3651.01)*16%</f>
        <v>90.551999999999978</v>
      </c>
      <c r="N49" s="66">
        <v>293.25</v>
      </c>
      <c r="O49" s="67">
        <f>N49+M49</f>
        <v>383.80199999999996</v>
      </c>
      <c r="P49" s="66"/>
      <c r="Q49" s="66"/>
      <c r="R49" s="79"/>
      <c r="S49" s="66"/>
      <c r="T49" s="66"/>
      <c r="U49" s="68">
        <v>4233.1580000000004</v>
      </c>
      <c r="V49" s="68">
        <v>3833.1580000000004</v>
      </c>
    </row>
    <row r="50" spans="1:22" x14ac:dyDescent="0.25">
      <c r="A50" s="70"/>
      <c r="B50" s="36"/>
      <c r="C50" s="85"/>
      <c r="D50" s="42"/>
      <c r="E50" s="86"/>
      <c r="F50" s="86"/>
      <c r="G50" s="87">
        <f>SUM(G45:G49)</f>
        <v>47120</v>
      </c>
      <c r="H50" s="87">
        <f>SUM(H45:H49)</f>
        <v>800</v>
      </c>
      <c r="I50" s="87">
        <f>SUM(I45:I49)</f>
        <v>0</v>
      </c>
      <c r="J50" s="87">
        <f ca="1">SUM(J45:J83)</f>
        <v>19487.02</v>
      </c>
      <c r="K50" s="87">
        <f ca="1">SUM(K45:K83)</f>
        <v>14768.029999999999</v>
      </c>
      <c r="L50" s="87">
        <f ca="1">SUM(L45:L83)</f>
        <v>0.82000000000000006</v>
      </c>
      <c r="M50" s="87">
        <f ca="1">SUM(M45:M83)</f>
        <v>2245.7152160000001</v>
      </c>
      <c r="N50" s="87">
        <f ca="1">SUM(N45:N83)</f>
        <v>3011.3999999999996</v>
      </c>
      <c r="O50" s="188">
        <f>SUM(O45:O49)</f>
        <v>7284.5480320000006</v>
      </c>
      <c r="P50" s="87">
        <f t="shared" ref="P50:T50" si="17">SUM(P45:P49)</f>
        <v>0</v>
      </c>
      <c r="Q50" s="87">
        <v>600</v>
      </c>
      <c r="R50" s="87">
        <f>SUM(R45:R49)</f>
        <v>0</v>
      </c>
      <c r="S50" s="87">
        <f t="shared" si="17"/>
        <v>0</v>
      </c>
      <c r="T50" s="87">
        <f t="shared" si="17"/>
        <v>0</v>
      </c>
      <c r="U50" s="87">
        <f>SUM(U45:U49)</f>
        <v>40035.451968000001</v>
      </c>
      <c r="V50" s="87">
        <f>SUM(V45:V49)</f>
        <v>39235.451968000001</v>
      </c>
    </row>
    <row r="51" spans="1:22" ht="11.45" customHeight="1" x14ac:dyDescent="0.25">
      <c r="A51" s="70"/>
      <c r="B51" s="36"/>
      <c r="C51" s="85"/>
      <c r="D51" s="42"/>
      <c r="E51" s="86"/>
      <c r="F51" s="86"/>
      <c r="G51" s="87"/>
      <c r="H51" s="87"/>
      <c r="I51" s="87"/>
      <c r="J51" s="87"/>
      <c r="K51" s="87"/>
      <c r="L51" s="87"/>
      <c r="M51" s="87"/>
      <c r="N51" s="87"/>
      <c r="O51" s="188"/>
      <c r="P51" s="87"/>
      <c r="Q51" s="87"/>
      <c r="R51" s="87"/>
      <c r="S51" s="87"/>
      <c r="T51" s="87"/>
      <c r="U51" s="87"/>
      <c r="V51" s="87"/>
    </row>
    <row r="52" spans="1:22" x14ac:dyDescent="0.25">
      <c r="A52" s="218" t="s">
        <v>194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</row>
    <row r="53" spans="1:22" ht="22.5" x14ac:dyDescent="0.25">
      <c r="A53" s="37" t="s">
        <v>55</v>
      </c>
      <c r="B53" s="37" t="s">
        <v>283</v>
      </c>
      <c r="C53" s="37" t="s">
        <v>13</v>
      </c>
      <c r="D53" s="37" t="s">
        <v>66</v>
      </c>
      <c r="E53" s="37" t="s">
        <v>21</v>
      </c>
      <c r="F53" s="37" t="s">
        <v>15</v>
      </c>
      <c r="G53" s="37" t="s">
        <v>14</v>
      </c>
      <c r="H53" s="37" t="s">
        <v>52</v>
      </c>
      <c r="I53" s="37" t="s">
        <v>58</v>
      </c>
      <c r="J53" s="48" t="s">
        <v>156</v>
      </c>
      <c r="K53" s="48" t="s">
        <v>157</v>
      </c>
      <c r="L53" s="48" t="s">
        <v>158</v>
      </c>
      <c r="M53" s="48" t="s">
        <v>159</v>
      </c>
      <c r="N53" s="37" t="s">
        <v>160</v>
      </c>
      <c r="O53" s="184" t="s">
        <v>53</v>
      </c>
      <c r="P53" s="37" t="s">
        <v>54</v>
      </c>
      <c r="Q53" s="37" t="s">
        <v>16</v>
      </c>
      <c r="R53" s="37" t="s">
        <v>237</v>
      </c>
      <c r="S53" s="37" t="s">
        <v>57</v>
      </c>
      <c r="T53" s="37" t="s">
        <v>64</v>
      </c>
      <c r="U53" s="37" t="s">
        <v>62</v>
      </c>
      <c r="V53" s="37" t="s">
        <v>63</v>
      </c>
    </row>
    <row r="54" spans="1:22" x14ac:dyDescent="0.25">
      <c r="A54" s="49">
        <v>29</v>
      </c>
      <c r="B54" s="33">
        <v>469028900</v>
      </c>
      <c r="C54" s="50" t="s">
        <v>250</v>
      </c>
      <c r="D54" s="33" t="s">
        <v>122</v>
      </c>
      <c r="E54" s="75">
        <v>16</v>
      </c>
      <c r="F54" s="66">
        <v>745.53</v>
      </c>
      <c r="G54" s="66">
        <f>E54*F54</f>
        <v>11928.48</v>
      </c>
      <c r="H54" s="53"/>
      <c r="I54" s="53"/>
      <c r="J54" s="66">
        <f>VLOOKUP($G$8,Tabisr,1)</f>
        <v>11951.86</v>
      </c>
      <c r="K54" s="68">
        <f>+G54-J54</f>
        <v>-23.380000000001019</v>
      </c>
      <c r="L54" s="69">
        <f>VLOOKUP($G$8,Tabisr,4)</f>
        <v>0.23519999999999999</v>
      </c>
      <c r="M54" s="66">
        <f>(G54-10248.01)*23.52%</f>
        <v>395.24654399999986</v>
      </c>
      <c r="N54" s="66">
        <v>1641.75</v>
      </c>
      <c r="O54" s="67">
        <f>N54+M54</f>
        <v>2036.9965439999999</v>
      </c>
      <c r="P54" s="66"/>
      <c r="Q54" s="53"/>
      <c r="R54" s="80"/>
      <c r="S54" s="53"/>
      <c r="T54" s="53"/>
      <c r="U54" s="68">
        <v>8681.4834559999999</v>
      </c>
      <c r="V54" s="68">
        <v>8681.4834559999999</v>
      </c>
    </row>
    <row r="55" spans="1:22" x14ac:dyDescent="0.25">
      <c r="A55" s="49">
        <v>250</v>
      </c>
      <c r="B55" s="33">
        <v>1521863212</v>
      </c>
      <c r="C55" s="50" t="s">
        <v>330</v>
      </c>
      <c r="D55" s="50" t="s">
        <v>80</v>
      </c>
      <c r="E55" s="75">
        <v>16</v>
      </c>
      <c r="F55" s="66">
        <v>312.26</v>
      </c>
      <c r="G55" s="66">
        <f t="shared" ref="G55" si="18">E55*F55</f>
        <v>4996.16</v>
      </c>
      <c r="H55" s="66">
        <v>400</v>
      </c>
      <c r="I55" s="49"/>
      <c r="J55" s="66">
        <f>VLOOKUP($G$73,Tabisr,1)</f>
        <v>5925.91</v>
      </c>
      <c r="K55" s="68">
        <f>+G55-J55</f>
        <v>-929.75</v>
      </c>
      <c r="L55" s="69">
        <f>VLOOKUP($G$73,Tabisr,4)</f>
        <v>0.21360000000000001</v>
      </c>
      <c r="M55" s="66">
        <f>(G55-4244.01)*17.92%</f>
        <v>134.78527999999994</v>
      </c>
      <c r="N55" s="66">
        <v>388.05</v>
      </c>
      <c r="O55" s="67">
        <f>N55+M55</f>
        <v>522.83528000000001</v>
      </c>
      <c r="P55" s="66">
        <f>VLOOKUP($G$73,Tabsub,3)</f>
        <v>0</v>
      </c>
      <c r="Q55" s="66"/>
      <c r="R55" s="79"/>
      <c r="S55" s="66"/>
      <c r="T55" s="66"/>
      <c r="U55" s="68">
        <v>3903.3247199999996</v>
      </c>
      <c r="V55" s="68">
        <v>3503.3247199999996</v>
      </c>
    </row>
    <row r="56" spans="1:22" x14ac:dyDescent="0.25">
      <c r="A56" s="49">
        <v>302</v>
      </c>
      <c r="B56" s="33">
        <v>1585781569</v>
      </c>
      <c r="C56" s="50" t="s">
        <v>108</v>
      </c>
      <c r="D56" s="50" t="s">
        <v>68</v>
      </c>
      <c r="E56" s="75">
        <v>16</v>
      </c>
      <c r="F56" s="75">
        <v>263.56</v>
      </c>
      <c r="G56" s="66">
        <f>E56*F56</f>
        <v>4216.96</v>
      </c>
      <c r="H56" s="66">
        <v>400</v>
      </c>
      <c r="I56" s="66"/>
      <c r="J56" s="66">
        <f>VLOOKUP($G$56,Tabisr,1)</f>
        <v>2422.81</v>
      </c>
      <c r="K56" s="68">
        <f>+G56-J56</f>
        <v>1794.15</v>
      </c>
      <c r="L56" s="69">
        <f>VLOOKUP($G$56,Tabisr,4)</f>
        <v>0.10879999999999999</v>
      </c>
      <c r="M56" s="66">
        <f>(G56-3651.01)*16%</f>
        <v>90.551999999999978</v>
      </c>
      <c r="N56" s="66">
        <v>293.25</v>
      </c>
      <c r="O56" s="67">
        <f>N56+M56</f>
        <v>383.80199999999996</v>
      </c>
      <c r="P56" s="66">
        <f>VLOOKUP($G$56,Tabsub,3)</f>
        <v>0</v>
      </c>
      <c r="Q56" s="66"/>
      <c r="R56" s="79"/>
      <c r="S56" s="66"/>
      <c r="T56" s="66"/>
      <c r="U56" s="68">
        <v>3633.1580000000004</v>
      </c>
      <c r="V56" s="68">
        <v>3233.1580000000004</v>
      </c>
    </row>
    <row r="57" spans="1:22" x14ac:dyDescent="0.25">
      <c r="A57" s="49">
        <v>31</v>
      </c>
      <c r="B57" s="33">
        <v>1585781404</v>
      </c>
      <c r="C57" s="33" t="s">
        <v>422</v>
      </c>
      <c r="D57" s="50" t="s">
        <v>425</v>
      </c>
      <c r="E57" s="75">
        <v>16</v>
      </c>
      <c r="F57" s="66">
        <v>312.26</v>
      </c>
      <c r="G57" s="66">
        <f t="shared" ref="G57" si="19">E57*F57</f>
        <v>4996.16</v>
      </c>
      <c r="H57" s="66">
        <v>400</v>
      </c>
      <c r="I57" s="49"/>
      <c r="J57" s="66">
        <f>VLOOKUP($G$73,Tabisr,1)</f>
        <v>5925.91</v>
      </c>
      <c r="K57" s="68">
        <f>+G57-J57</f>
        <v>-929.75</v>
      </c>
      <c r="L57" s="69">
        <f>VLOOKUP($G$73,Tabisr,4)</f>
        <v>0.21360000000000001</v>
      </c>
      <c r="M57" s="66">
        <f>(G57-4244.01)*17.92%</f>
        <v>134.78527999999994</v>
      </c>
      <c r="N57" s="66">
        <v>388.05</v>
      </c>
      <c r="O57" s="67">
        <f>N57+M57</f>
        <v>522.83528000000001</v>
      </c>
      <c r="P57" s="66">
        <f>VLOOKUP($G$73,Tabsub,3)</f>
        <v>0</v>
      </c>
      <c r="Q57" s="66"/>
      <c r="R57" s="79"/>
      <c r="S57" s="66"/>
      <c r="T57" s="66"/>
      <c r="U57" s="68">
        <v>4873.3247199999996</v>
      </c>
      <c r="V57" s="68">
        <v>4473.3247199999996</v>
      </c>
    </row>
    <row r="58" spans="1:22" x14ac:dyDescent="0.25">
      <c r="A58" s="70"/>
      <c r="B58" s="36"/>
      <c r="C58" s="71"/>
      <c r="D58" s="36"/>
      <c r="E58" s="72"/>
      <c r="F58" s="73"/>
      <c r="G58" s="81">
        <f>SUM(G54:G57)</f>
        <v>26137.759999999998</v>
      </c>
      <c r="H58" s="81">
        <f>SUM(H54:H57)</f>
        <v>1200</v>
      </c>
      <c r="I58" s="81">
        <f t="shared" ref="I58:T58" si="20">SUM(I54:I57)</f>
        <v>0</v>
      </c>
      <c r="J58" s="81">
        <f t="shared" si="20"/>
        <v>26226.49</v>
      </c>
      <c r="K58" s="81">
        <f t="shared" si="20"/>
        <v>-88.730000000000928</v>
      </c>
      <c r="L58" s="81">
        <f t="shared" si="20"/>
        <v>0.7712</v>
      </c>
      <c r="M58" s="81">
        <f t="shared" si="20"/>
        <v>755.36910399999977</v>
      </c>
      <c r="N58" s="81">
        <f t="shared" si="20"/>
        <v>2711.1000000000004</v>
      </c>
      <c r="O58" s="84">
        <f t="shared" si="20"/>
        <v>3466.4691039999998</v>
      </c>
      <c r="P58" s="81">
        <f t="shared" si="20"/>
        <v>0</v>
      </c>
      <c r="Q58" s="81">
        <v>1210</v>
      </c>
      <c r="R58" s="81">
        <v>1570</v>
      </c>
      <c r="S58" s="81">
        <f t="shared" si="20"/>
        <v>0</v>
      </c>
      <c r="T58" s="81">
        <f t="shared" si="20"/>
        <v>0</v>
      </c>
      <c r="U58" s="81">
        <f>SUM(U54:U57)</f>
        <v>21091.290895999999</v>
      </c>
      <c r="V58" s="81">
        <f t="shared" ref="V58" si="21">SUM(V54:V57)</f>
        <v>19891.290895999999</v>
      </c>
    </row>
    <row r="59" spans="1:22" ht="13.15" customHeight="1" x14ac:dyDescent="0.25">
      <c r="A59" s="70"/>
      <c r="B59" s="36"/>
      <c r="C59" s="71"/>
      <c r="D59" s="36"/>
      <c r="E59" s="72"/>
      <c r="F59" s="73"/>
      <c r="G59" s="81"/>
      <c r="H59" s="81"/>
      <c r="I59" s="81"/>
      <c r="J59" s="81"/>
      <c r="K59" s="81"/>
      <c r="L59" s="81"/>
      <c r="M59" s="81"/>
      <c r="N59" s="81"/>
      <c r="O59" s="84"/>
      <c r="P59" s="81"/>
      <c r="Q59" s="81"/>
      <c r="R59" s="81"/>
      <c r="S59" s="81"/>
      <c r="T59" s="81"/>
      <c r="U59" s="81"/>
      <c r="V59" s="81"/>
    </row>
    <row r="60" spans="1:22" ht="15" customHeight="1" x14ac:dyDescent="0.25">
      <c r="A60" s="70"/>
      <c r="B60" s="36"/>
      <c r="C60" s="85"/>
      <c r="D60" s="42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89"/>
      <c r="P60" s="86"/>
      <c r="Q60" s="86"/>
      <c r="R60" s="174"/>
      <c r="S60" s="86"/>
      <c r="T60" s="86"/>
      <c r="U60" s="86"/>
      <c r="V60" s="86"/>
    </row>
    <row r="61" spans="1:22" x14ac:dyDescent="0.25">
      <c r="A61" s="212" t="s">
        <v>195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4"/>
    </row>
    <row r="62" spans="1:22" ht="22.5" x14ac:dyDescent="0.25">
      <c r="A62" s="37" t="s">
        <v>55</v>
      </c>
      <c r="B62" s="37" t="s">
        <v>283</v>
      </c>
      <c r="C62" s="37" t="s">
        <v>13</v>
      </c>
      <c r="D62" s="37" t="s">
        <v>66</v>
      </c>
      <c r="E62" s="37" t="s">
        <v>21</v>
      </c>
      <c r="F62" s="37" t="s">
        <v>15</v>
      </c>
      <c r="G62" s="37" t="s">
        <v>14</v>
      </c>
      <c r="H62" s="37" t="s">
        <v>52</v>
      </c>
      <c r="I62" s="37" t="s">
        <v>58</v>
      </c>
      <c r="J62" s="48" t="s">
        <v>156</v>
      </c>
      <c r="K62" s="48" t="s">
        <v>157</v>
      </c>
      <c r="L62" s="48" t="s">
        <v>158</v>
      </c>
      <c r="M62" s="48" t="s">
        <v>159</v>
      </c>
      <c r="N62" s="37" t="s">
        <v>160</v>
      </c>
      <c r="O62" s="184" t="s">
        <v>53</v>
      </c>
      <c r="P62" s="37" t="s">
        <v>54</v>
      </c>
      <c r="Q62" s="37" t="s">
        <v>16</v>
      </c>
      <c r="R62" s="37" t="s">
        <v>237</v>
      </c>
      <c r="S62" s="37" t="s">
        <v>57</v>
      </c>
      <c r="T62" s="37" t="s">
        <v>64</v>
      </c>
      <c r="U62" s="37" t="s">
        <v>62</v>
      </c>
      <c r="V62" s="37" t="s">
        <v>63</v>
      </c>
    </row>
    <row r="63" spans="1:22" ht="23.45" customHeight="1" x14ac:dyDescent="0.25">
      <c r="A63" s="49">
        <v>32</v>
      </c>
      <c r="B63" s="33">
        <v>2999576282</v>
      </c>
      <c r="C63" s="50" t="s">
        <v>177</v>
      </c>
      <c r="D63" s="50" t="s">
        <v>130</v>
      </c>
      <c r="E63" s="75">
        <v>16</v>
      </c>
      <c r="F63" s="49">
        <v>943.95</v>
      </c>
      <c r="G63" s="78">
        <f>F63*E63</f>
        <v>15103.2</v>
      </c>
      <c r="H63" s="49"/>
      <c r="I63" s="49"/>
      <c r="J63" s="49">
        <v>5081.01</v>
      </c>
      <c r="K63" s="82">
        <f>G63-J63</f>
        <v>10022.19</v>
      </c>
      <c r="L63" s="69">
        <v>0.21360000000000001</v>
      </c>
      <c r="M63" s="66">
        <f>(G63-10248.01)*23.52%</f>
        <v>1141.9406880000001</v>
      </c>
      <c r="N63" s="66">
        <v>1641.75</v>
      </c>
      <c r="O63" s="67">
        <f>N63+M63</f>
        <v>2783.6906880000001</v>
      </c>
      <c r="P63" s="49"/>
      <c r="Q63" s="49"/>
      <c r="R63" s="109"/>
      <c r="S63" s="49"/>
      <c r="T63" s="49"/>
      <c r="U63" s="68">
        <v>12319.509312</v>
      </c>
      <c r="V63" s="68">
        <v>12319.509312</v>
      </c>
    </row>
    <row r="64" spans="1:22" x14ac:dyDescent="0.25">
      <c r="A64" s="49">
        <v>279</v>
      </c>
      <c r="B64" s="33">
        <v>1539978557</v>
      </c>
      <c r="C64" s="50" t="s">
        <v>375</v>
      </c>
      <c r="D64" s="50" t="s">
        <v>80</v>
      </c>
      <c r="E64" s="75">
        <v>16</v>
      </c>
      <c r="F64" s="66">
        <v>312.26</v>
      </c>
      <c r="G64" s="66">
        <f t="shared" ref="G64:G65" si="22">E64*F64</f>
        <v>4996.16</v>
      </c>
      <c r="H64" s="66">
        <v>400</v>
      </c>
      <c r="I64" s="88"/>
      <c r="J64" s="66">
        <f>VLOOKUP($G$73,Tabisr,1)</f>
        <v>5925.91</v>
      </c>
      <c r="K64" s="68">
        <f>+G64-J64</f>
        <v>-929.75</v>
      </c>
      <c r="L64" s="69">
        <f>VLOOKUP($G$73,Tabisr,4)</f>
        <v>0.21360000000000001</v>
      </c>
      <c r="M64" s="66">
        <f>(G64-4244.01)*17.92%</f>
        <v>134.78527999999994</v>
      </c>
      <c r="N64" s="66">
        <v>388.05</v>
      </c>
      <c r="O64" s="67">
        <f>N64+M64</f>
        <v>522.83528000000001</v>
      </c>
      <c r="P64" s="66">
        <f>VLOOKUP($G$73,Tabsub,3)</f>
        <v>0</v>
      </c>
      <c r="Q64" s="66"/>
      <c r="R64" s="79"/>
      <c r="S64" s="66"/>
      <c r="T64" s="66"/>
      <c r="U64" s="68">
        <v>4873.3247199999996</v>
      </c>
      <c r="V64" s="68">
        <v>4473.3247199999996</v>
      </c>
    </row>
    <row r="65" spans="1:22" x14ac:dyDescent="0.25">
      <c r="A65" s="49">
        <v>249</v>
      </c>
      <c r="B65" s="33">
        <v>1453505375</v>
      </c>
      <c r="C65" s="50" t="s">
        <v>327</v>
      </c>
      <c r="D65" s="89" t="s">
        <v>405</v>
      </c>
      <c r="E65" s="75">
        <v>16</v>
      </c>
      <c r="F65" s="66">
        <v>414.83</v>
      </c>
      <c r="G65" s="66">
        <f t="shared" si="22"/>
        <v>6637.28</v>
      </c>
      <c r="H65" s="66">
        <v>400</v>
      </c>
      <c r="I65" s="88"/>
      <c r="J65" s="66">
        <f>VLOOKUP($G$73,Tabisr,1)</f>
        <v>5925.91</v>
      </c>
      <c r="K65" s="68">
        <f>+G65-J65</f>
        <v>711.36999999999989</v>
      </c>
      <c r="L65" s="69">
        <f>VLOOKUP($G$73,Tabisr,4)</f>
        <v>0.21360000000000001</v>
      </c>
      <c r="M65" s="66">
        <f>(G65-4244.01)*17.92%</f>
        <v>428.87398399999995</v>
      </c>
      <c r="N65" s="66">
        <v>389.05</v>
      </c>
      <c r="O65" s="67">
        <v>690.94</v>
      </c>
      <c r="P65" s="66">
        <f>VLOOKUP($G$73,Tabsub,3)</f>
        <v>0</v>
      </c>
      <c r="Q65" s="66"/>
      <c r="R65" s="79"/>
      <c r="S65" s="66"/>
      <c r="T65" s="66"/>
      <c r="U65" s="68">
        <v>5846.34</v>
      </c>
      <c r="V65" s="68">
        <v>5446.34</v>
      </c>
    </row>
    <row r="66" spans="1:22" x14ac:dyDescent="0.25">
      <c r="A66" s="60">
        <v>251</v>
      </c>
      <c r="B66" s="39"/>
      <c r="C66" s="39" t="s">
        <v>239</v>
      </c>
      <c r="D66" s="90" t="s">
        <v>68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190"/>
      <c r="P66" s="39"/>
      <c r="Q66" s="39"/>
      <c r="R66" s="175"/>
      <c r="S66" s="39"/>
      <c r="T66" s="39"/>
      <c r="U66" s="39"/>
      <c r="V66" s="39"/>
    </row>
    <row r="67" spans="1:22" x14ac:dyDescent="0.25">
      <c r="A67" s="60">
        <v>31</v>
      </c>
      <c r="B67" s="35"/>
      <c r="C67" s="90" t="s">
        <v>239</v>
      </c>
      <c r="D67" s="40" t="s">
        <v>312</v>
      </c>
      <c r="E67" s="91"/>
      <c r="F67" s="92"/>
      <c r="G67" s="92"/>
      <c r="H67" s="92"/>
      <c r="I67" s="60"/>
      <c r="J67" s="92"/>
      <c r="K67" s="93"/>
      <c r="L67" s="94"/>
      <c r="M67" s="92"/>
      <c r="N67" s="92"/>
      <c r="O67" s="166"/>
      <c r="P67" s="92"/>
      <c r="Q67" s="92"/>
      <c r="R67" s="173"/>
      <c r="S67" s="92"/>
      <c r="T67" s="92"/>
      <c r="U67" s="93"/>
      <c r="V67" s="93"/>
    </row>
    <row r="68" spans="1:22" x14ac:dyDescent="0.25">
      <c r="A68" s="60">
        <v>36</v>
      </c>
      <c r="B68" s="40"/>
      <c r="C68" s="90" t="s">
        <v>239</v>
      </c>
      <c r="D68" s="90" t="s">
        <v>261</v>
      </c>
      <c r="E68" s="91"/>
      <c r="F68" s="92"/>
      <c r="G68" s="92"/>
      <c r="H68" s="92"/>
      <c r="I68" s="95"/>
      <c r="J68" s="92">
        <v>5081</v>
      </c>
      <c r="K68" s="93">
        <f>+G68-J68</f>
        <v>-5081</v>
      </c>
      <c r="L68" s="94">
        <v>0.21360000000000001</v>
      </c>
      <c r="M68" s="92">
        <f>(G68-5081.01)*21.36%</f>
        <v>-1085.3037360000001</v>
      </c>
      <c r="N68" s="92">
        <v>538.20000000000005</v>
      </c>
      <c r="O68" s="191"/>
      <c r="P68" s="92"/>
      <c r="Q68" s="92"/>
      <c r="R68" s="173"/>
      <c r="S68" s="92"/>
      <c r="T68" s="92"/>
      <c r="U68" s="93"/>
      <c r="V68" s="93"/>
    </row>
    <row r="69" spans="1:22" x14ac:dyDescent="0.25">
      <c r="A69" s="96">
        <v>38</v>
      </c>
      <c r="B69" s="40"/>
      <c r="C69" s="90" t="s">
        <v>239</v>
      </c>
      <c r="D69" s="40" t="s">
        <v>361</v>
      </c>
      <c r="E69" s="91"/>
      <c r="F69" s="92"/>
      <c r="G69" s="92"/>
      <c r="H69" s="92"/>
      <c r="I69" s="60"/>
      <c r="J69" s="92"/>
      <c r="K69" s="93"/>
      <c r="L69" s="94"/>
      <c r="M69" s="92"/>
      <c r="N69" s="92"/>
      <c r="O69" s="166"/>
      <c r="P69" s="92"/>
      <c r="Q69" s="92"/>
      <c r="R69" s="173"/>
      <c r="S69" s="92"/>
      <c r="T69" s="92"/>
      <c r="U69" s="93"/>
      <c r="V69" s="93"/>
    </row>
    <row r="70" spans="1:22" x14ac:dyDescent="0.25">
      <c r="A70" s="49">
        <v>34</v>
      </c>
      <c r="B70" s="33">
        <v>1197962460</v>
      </c>
      <c r="C70" s="50" t="s">
        <v>109</v>
      </c>
      <c r="D70" s="50" t="s">
        <v>110</v>
      </c>
      <c r="E70" s="75">
        <v>16</v>
      </c>
      <c r="F70" s="66">
        <v>414.83</v>
      </c>
      <c r="G70" s="66">
        <f t="shared" ref="G70" si="23">E70*F70</f>
        <v>6637.28</v>
      </c>
      <c r="H70" s="66">
        <v>400</v>
      </c>
      <c r="I70" s="88"/>
      <c r="J70" s="66">
        <f>VLOOKUP($G$73,Tabisr,1)</f>
        <v>5925.91</v>
      </c>
      <c r="K70" s="68">
        <f>+G70-J70</f>
        <v>711.36999999999989</v>
      </c>
      <c r="L70" s="69">
        <f>VLOOKUP($G$73,Tabisr,4)</f>
        <v>0.21360000000000001</v>
      </c>
      <c r="M70" s="66">
        <f>(G70-4244.01)*17.92%</f>
        <v>428.87398399999995</v>
      </c>
      <c r="N70" s="66">
        <v>389.05</v>
      </c>
      <c r="O70" s="67">
        <v>690.94</v>
      </c>
      <c r="P70" s="66">
        <f>VLOOKUP($G$73,Tabsub,3)</f>
        <v>0</v>
      </c>
      <c r="Q70" s="66"/>
      <c r="R70" s="79"/>
      <c r="S70" s="66"/>
      <c r="T70" s="66"/>
      <c r="U70" s="68">
        <v>5596.34</v>
      </c>
      <c r="V70" s="68">
        <v>5196.34</v>
      </c>
    </row>
    <row r="71" spans="1:22" x14ac:dyDescent="0.25">
      <c r="A71" s="49">
        <v>37</v>
      </c>
      <c r="B71" s="33">
        <v>1585781445</v>
      </c>
      <c r="C71" s="50" t="s">
        <v>281</v>
      </c>
      <c r="D71" s="50" t="s">
        <v>304</v>
      </c>
      <c r="E71" s="75">
        <v>16</v>
      </c>
      <c r="F71" s="66">
        <v>626.19000000000005</v>
      </c>
      <c r="G71" s="66">
        <f t="shared" ref="G71:G73" si="24">E71*F71</f>
        <v>10019.040000000001</v>
      </c>
      <c r="H71" s="66"/>
      <c r="I71" s="77"/>
      <c r="J71" s="66">
        <v>5081</v>
      </c>
      <c r="K71" s="68">
        <f>+G71-J71</f>
        <v>4938.0400000000009</v>
      </c>
      <c r="L71" s="69">
        <v>0.21360000000000001</v>
      </c>
      <c r="M71" s="66">
        <f>(G71-5081.01)*21.36%</f>
        <v>1054.7632080000001</v>
      </c>
      <c r="N71" s="66">
        <v>538.20000000000005</v>
      </c>
      <c r="O71" s="97">
        <v>1571.8</v>
      </c>
      <c r="P71" s="66"/>
      <c r="Q71" s="66"/>
      <c r="R71" s="79"/>
      <c r="S71" s="66"/>
      <c r="T71" s="66"/>
      <c r="U71" s="68">
        <v>8447.2400000000016</v>
      </c>
      <c r="V71" s="68">
        <v>8447.2400000000016</v>
      </c>
    </row>
    <row r="72" spans="1:22" x14ac:dyDescent="0.25">
      <c r="A72" s="98">
        <v>281</v>
      </c>
      <c r="B72" s="33">
        <v>1585781399</v>
      </c>
      <c r="C72" s="50" t="s">
        <v>378</v>
      </c>
      <c r="D72" s="33" t="s">
        <v>377</v>
      </c>
      <c r="E72" s="75">
        <v>16</v>
      </c>
      <c r="F72" s="66">
        <v>414.83</v>
      </c>
      <c r="G72" s="66">
        <f t="shared" si="24"/>
        <v>6637.28</v>
      </c>
      <c r="H72" s="66">
        <v>400</v>
      </c>
      <c r="I72" s="88"/>
      <c r="J72" s="66">
        <f>VLOOKUP($G$73,Tabisr,1)</f>
        <v>5925.91</v>
      </c>
      <c r="K72" s="68">
        <f>+G72-J72</f>
        <v>711.36999999999989</v>
      </c>
      <c r="L72" s="69">
        <f>VLOOKUP($G$73,Tabisr,4)</f>
        <v>0.21360000000000001</v>
      </c>
      <c r="M72" s="66">
        <f>(G72-4244.01)*17.92%</f>
        <v>428.87398399999995</v>
      </c>
      <c r="N72" s="66">
        <v>389.05</v>
      </c>
      <c r="O72" s="67">
        <v>690.94</v>
      </c>
      <c r="P72" s="66">
        <f>VLOOKUP($G$73,Tabsub,3)</f>
        <v>0</v>
      </c>
      <c r="Q72" s="66"/>
      <c r="R72" s="79"/>
      <c r="S72" s="66"/>
      <c r="T72" s="66"/>
      <c r="U72" s="68">
        <v>6346.34</v>
      </c>
      <c r="V72" s="68">
        <v>5946.34</v>
      </c>
    </row>
    <row r="73" spans="1:22" x14ac:dyDescent="0.25">
      <c r="A73" s="49">
        <v>39</v>
      </c>
      <c r="B73" s="33">
        <v>1585781462</v>
      </c>
      <c r="C73" s="50" t="s">
        <v>238</v>
      </c>
      <c r="D73" s="50" t="s">
        <v>376</v>
      </c>
      <c r="E73" s="75">
        <v>16</v>
      </c>
      <c r="F73" s="66">
        <v>414.83</v>
      </c>
      <c r="G73" s="66">
        <f t="shared" si="24"/>
        <v>6637.28</v>
      </c>
      <c r="H73" s="66">
        <v>400</v>
      </c>
      <c r="I73" s="88"/>
      <c r="J73" s="66">
        <f>VLOOKUP($G$73,Tabisr,1)</f>
        <v>5925.91</v>
      </c>
      <c r="K73" s="68">
        <f>+G73-J73</f>
        <v>711.36999999999989</v>
      </c>
      <c r="L73" s="69">
        <f>VLOOKUP($G$73,Tabisr,4)</f>
        <v>0.21360000000000001</v>
      </c>
      <c r="M73" s="66">
        <f>(G73-4244.01)*17.92%</f>
        <v>428.87398399999995</v>
      </c>
      <c r="N73" s="66">
        <v>389.05</v>
      </c>
      <c r="O73" s="67">
        <v>690.94</v>
      </c>
      <c r="P73" s="66">
        <f>VLOOKUP($G$73,Tabsub,3)</f>
        <v>0</v>
      </c>
      <c r="Q73" s="66"/>
      <c r="R73" s="66"/>
      <c r="S73" s="66"/>
      <c r="T73" s="66"/>
      <c r="U73" s="68">
        <v>5663.34</v>
      </c>
      <c r="V73" s="68">
        <v>5263.34</v>
      </c>
    </row>
    <row r="74" spans="1:22" x14ac:dyDescent="0.25">
      <c r="A74" s="49">
        <v>43</v>
      </c>
      <c r="B74" s="33">
        <v>1585781496</v>
      </c>
      <c r="C74" s="50" t="s">
        <v>34</v>
      </c>
      <c r="D74" s="50" t="s">
        <v>68</v>
      </c>
      <c r="E74" s="75">
        <v>16</v>
      </c>
      <c r="F74" s="75">
        <v>263.56</v>
      </c>
      <c r="G74" s="66">
        <f t="shared" ref="G74" si="25">E74*F74</f>
        <v>4216.96</v>
      </c>
      <c r="H74" s="66">
        <v>400</v>
      </c>
      <c r="I74" s="66"/>
      <c r="J74" s="66">
        <f>VLOOKUP($G$56,Tabisr,1)</f>
        <v>2422.81</v>
      </c>
      <c r="K74" s="68">
        <f t="shared" ref="K74:K76" si="26">+G74-J74</f>
        <v>1794.15</v>
      </c>
      <c r="L74" s="69">
        <f>VLOOKUP($G$56,Tabisr,4)</f>
        <v>0.10879999999999999</v>
      </c>
      <c r="M74" s="66">
        <f>(G74-3651.01)*16%</f>
        <v>90.551999999999978</v>
      </c>
      <c r="N74" s="66">
        <v>293.25</v>
      </c>
      <c r="O74" s="67">
        <f>N74+M74</f>
        <v>383.80199999999996</v>
      </c>
      <c r="P74" s="66">
        <f>VLOOKUP($G$56,Tabsub,3)</f>
        <v>0</v>
      </c>
      <c r="Q74" s="66"/>
      <c r="R74" s="79"/>
      <c r="S74" s="66"/>
      <c r="T74" s="66"/>
      <c r="U74" s="68">
        <v>2525.1580000000004</v>
      </c>
      <c r="V74" s="68">
        <v>2125.1580000000004</v>
      </c>
    </row>
    <row r="75" spans="1:22" x14ac:dyDescent="0.25">
      <c r="A75" s="49">
        <v>41</v>
      </c>
      <c r="B75" s="33">
        <v>1585781488</v>
      </c>
      <c r="C75" s="50" t="s">
        <v>5</v>
      </c>
      <c r="D75" s="50" t="s">
        <v>86</v>
      </c>
      <c r="E75" s="75">
        <v>16</v>
      </c>
      <c r="F75" s="66">
        <v>263.56</v>
      </c>
      <c r="G75" s="66">
        <f t="shared" ref="G75:G76" si="27">E75*F75</f>
        <v>4216.96</v>
      </c>
      <c r="H75" s="66">
        <v>400</v>
      </c>
      <c r="I75" s="66"/>
      <c r="J75" s="66">
        <f>VLOOKUP($G$75,Tabisr,1)</f>
        <v>2422.81</v>
      </c>
      <c r="K75" s="68">
        <f t="shared" si="26"/>
        <v>1794.15</v>
      </c>
      <c r="L75" s="69">
        <f>VLOOKUP($G$75,Tabisr,4)</f>
        <v>0.10879999999999999</v>
      </c>
      <c r="M75" s="66">
        <f>(G75-3651.01)*16%</f>
        <v>90.551999999999978</v>
      </c>
      <c r="N75" s="66">
        <v>293.25</v>
      </c>
      <c r="O75" s="67">
        <f>N75+M75</f>
        <v>383.80199999999996</v>
      </c>
      <c r="P75" s="66">
        <f>VLOOKUP($G$75,Tabsub,3)</f>
        <v>0</v>
      </c>
      <c r="Q75" s="66"/>
      <c r="R75" s="79"/>
      <c r="S75" s="79"/>
      <c r="T75" s="66"/>
      <c r="U75" s="68">
        <v>4233.1580000000004</v>
      </c>
      <c r="V75" s="68">
        <v>3833.1580000000004</v>
      </c>
    </row>
    <row r="76" spans="1:22" x14ac:dyDescent="0.25">
      <c r="A76" s="49">
        <v>42</v>
      </c>
      <c r="B76" s="33">
        <v>2917863608</v>
      </c>
      <c r="C76" s="50" t="s">
        <v>223</v>
      </c>
      <c r="D76" s="33" t="s">
        <v>178</v>
      </c>
      <c r="E76" s="75">
        <v>16</v>
      </c>
      <c r="F76" s="66">
        <v>312.26</v>
      </c>
      <c r="G76" s="66">
        <f t="shared" si="27"/>
        <v>4996.16</v>
      </c>
      <c r="H76" s="66">
        <v>400</v>
      </c>
      <c r="I76" s="66"/>
      <c r="J76" s="66">
        <f>VLOOKUP($G$73,Tabisr,1)</f>
        <v>5925.91</v>
      </c>
      <c r="K76" s="68">
        <f t="shared" si="26"/>
        <v>-929.75</v>
      </c>
      <c r="L76" s="69">
        <f>VLOOKUP($G$73,Tabisr,4)</f>
        <v>0.21360000000000001</v>
      </c>
      <c r="M76" s="66">
        <f>(G76-4244.01)*17.92%</f>
        <v>134.78527999999994</v>
      </c>
      <c r="N76" s="66">
        <v>388.05</v>
      </c>
      <c r="O76" s="67">
        <f>N76+M76</f>
        <v>522.83528000000001</v>
      </c>
      <c r="P76" s="66">
        <f>VLOOKUP($G$73,Tabsub,3)</f>
        <v>0</v>
      </c>
      <c r="Q76" s="66"/>
      <c r="R76" s="79"/>
      <c r="S76" s="66"/>
      <c r="T76" s="66"/>
      <c r="U76" s="68">
        <v>4873.3247199999996</v>
      </c>
      <c r="V76" s="68">
        <v>4473.3247199999996</v>
      </c>
    </row>
    <row r="77" spans="1:22" x14ac:dyDescent="0.25">
      <c r="A77" s="49">
        <v>43</v>
      </c>
      <c r="B77" s="33">
        <v>1519923019</v>
      </c>
      <c r="C77" s="50" t="s">
        <v>326</v>
      </c>
      <c r="D77" s="33" t="s">
        <v>68</v>
      </c>
      <c r="E77" s="75">
        <v>16</v>
      </c>
      <c r="F77" s="66">
        <v>263.56</v>
      </c>
      <c r="G77" s="66">
        <f t="shared" ref="G77" si="28">E77*F77</f>
        <v>4216.96</v>
      </c>
      <c r="H77" s="53">
        <v>400</v>
      </c>
      <c r="I77" s="53"/>
      <c r="J77" s="66">
        <v>3651.01</v>
      </c>
      <c r="K77" s="68">
        <f>+G77-J77</f>
        <v>565.94999999999982</v>
      </c>
      <c r="L77" s="69">
        <v>0.16</v>
      </c>
      <c r="M77" s="66">
        <f>(G77-3651.01)*16%</f>
        <v>90.551999999999978</v>
      </c>
      <c r="N77" s="66">
        <v>293.25</v>
      </c>
      <c r="O77" s="67">
        <f>N77+M77</f>
        <v>383.80199999999996</v>
      </c>
      <c r="P77" s="66"/>
      <c r="Q77" s="66"/>
      <c r="R77" s="79"/>
      <c r="S77" s="66"/>
      <c r="T77" s="66"/>
      <c r="U77" s="68">
        <v>3428.1580000000004</v>
      </c>
      <c r="V77" s="68">
        <v>3028.1580000000004</v>
      </c>
    </row>
    <row r="78" spans="1:22" x14ac:dyDescent="0.25">
      <c r="A78" s="70"/>
      <c r="B78" s="36"/>
      <c r="C78" s="85"/>
      <c r="D78" s="42"/>
      <c r="E78" s="86"/>
      <c r="F78" s="86"/>
      <c r="G78" s="87">
        <f t="shared" ref="G78:V78" si="29">SUM(G63:G77)</f>
        <v>74314.559999999998</v>
      </c>
      <c r="H78" s="87">
        <f t="shared" si="29"/>
        <v>3600</v>
      </c>
      <c r="I78" s="87">
        <f t="shared" si="29"/>
        <v>0</v>
      </c>
      <c r="J78" s="87">
        <f t="shared" si="29"/>
        <v>59295.100000000013</v>
      </c>
      <c r="K78" s="87">
        <f t="shared" si="29"/>
        <v>15019.46</v>
      </c>
      <c r="L78" s="87">
        <f t="shared" si="29"/>
        <v>2.3000000000000003</v>
      </c>
      <c r="M78" s="87">
        <f t="shared" si="29"/>
        <v>3368.122656</v>
      </c>
      <c r="N78" s="87">
        <f t="shared" si="29"/>
        <v>5930.2000000000007</v>
      </c>
      <c r="O78" s="188">
        <f t="shared" si="29"/>
        <v>9316.3272479999996</v>
      </c>
      <c r="P78" s="87">
        <f t="shared" si="29"/>
        <v>0</v>
      </c>
      <c r="Q78" s="87">
        <v>1450</v>
      </c>
      <c r="R78" s="87">
        <v>2496</v>
      </c>
      <c r="S78" s="87">
        <f t="shared" si="29"/>
        <v>0</v>
      </c>
      <c r="T78" s="87">
        <v>500</v>
      </c>
      <c r="U78" s="87">
        <f t="shared" si="29"/>
        <v>64152.232751999996</v>
      </c>
      <c r="V78" s="87">
        <f t="shared" si="29"/>
        <v>60552.232751999996</v>
      </c>
    </row>
    <row r="79" spans="1:22" x14ac:dyDescent="0.25">
      <c r="A79" s="70"/>
      <c r="B79" s="36"/>
      <c r="C79" s="85"/>
      <c r="D79" s="42"/>
      <c r="E79" s="86"/>
      <c r="F79" s="86"/>
      <c r="G79" s="87"/>
      <c r="H79" s="87"/>
      <c r="I79" s="87"/>
      <c r="J79" s="87"/>
      <c r="K79" s="87"/>
      <c r="L79" s="87"/>
      <c r="M79" s="87"/>
      <c r="N79" s="87"/>
      <c r="O79" s="188"/>
      <c r="P79" s="87"/>
      <c r="Q79" s="87"/>
      <c r="R79" s="87"/>
      <c r="S79" s="87"/>
      <c r="T79" s="87"/>
      <c r="U79" s="87"/>
      <c r="V79" s="87"/>
    </row>
    <row r="80" spans="1:22" x14ac:dyDescent="0.25">
      <c r="A80" s="70"/>
      <c r="B80" s="36"/>
      <c r="C80" s="85"/>
      <c r="D80" s="42"/>
      <c r="E80" s="86"/>
      <c r="F80" s="86"/>
      <c r="G80" s="87"/>
      <c r="H80" s="87"/>
      <c r="I80" s="87"/>
      <c r="J80" s="87"/>
      <c r="K80" s="87"/>
      <c r="L80" s="87"/>
      <c r="M80" s="87"/>
      <c r="N80" s="87"/>
      <c r="O80" s="188"/>
      <c r="P80" s="87"/>
      <c r="Q80" s="87"/>
      <c r="R80" s="87"/>
      <c r="S80" s="87"/>
      <c r="T80" s="87"/>
      <c r="U80" s="87"/>
      <c r="V80" s="87"/>
    </row>
    <row r="81" spans="1:22" x14ac:dyDescent="0.25">
      <c r="A81" s="212" t="s">
        <v>310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4"/>
    </row>
    <row r="82" spans="1:22" ht="22.5" x14ac:dyDescent="0.25">
      <c r="A82" s="37" t="s">
        <v>55</v>
      </c>
      <c r="B82" s="37" t="s">
        <v>283</v>
      </c>
      <c r="C82" s="37" t="s">
        <v>13</v>
      </c>
      <c r="D82" s="37" t="s">
        <v>66</v>
      </c>
      <c r="E82" s="37" t="s">
        <v>21</v>
      </c>
      <c r="F82" s="37" t="s">
        <v>15</v>
      </c>
      <c r="G82" s="37" t="s">
        <v>14</v>
      </c>
      <c r="H82" s="37" t="s">
        <v>52</v>
      </c>
      <c r="I82" s="37" t="s">
        <v>58</v>
      </c>
      <c r="J82" s="48" t="s">
        <v>156</v>
      </c>
      <c r="K82" s="48" t="s">
        <v>157</v>
      </c>
      <c r="L82" s="48" t="s">
        <v>158</v>
      </c>
      <c r="M82" s="48" t="s">
        <v>159</v>
      </c>
      <c r="N82" s="37" t="s">
        <v>160</v>
      </c>
      <c r="O82" s="184" t="s">
        <v>53</v>
      </c>
      <c r="P82" s="37" t="s">
        <v>54</v>
      </c>
      <c r="Q82" s="37" t="s">
        <v>16</v>
      </c>
      <c r="R82" s="37" t="s">
        <v>237</v>
      </c>
      <c r="S82" s="37" t="s">
        <v>57</v>
      </c>
      <c r="T82" s="37" t="s">
        <v>64</v>
      </c>
      <c r="U82" s="37" t="s">
        <v>62</v>
      </c>
      <c r="V82" s="37" t="s">
        <v>63</v>
      </c>
    </row>
    <row r="83" spans="1:22" x14ac:dyDescent="0.25">
      <c r="A83" s="99">
        <v>212</v>
      </c>
      <c r="B83" s="41">
        <v>1583465044</v>
      </c>
      <c r="C83" s="100" t="s">
        <v>436</v>
      </c>
      <c r="D83" s="100" t="s">
        <v>310</v>
      </c>
      <c r="E83" s="102">
        <v>16</v>
      </c>
      <c r="F83" s="53">
        <v>661.33</v>
      </c>
      <c r="G83" s="53">
        <f>E83*F83</f>
        <v>10581.28</v>
      </c>
      <c r="H83" s="53"/>
      <c r="I83" s="103"/>
      <c r="J83" s="53">
        <v>5081</v>
      </c>
      <c r="K83" s="54">
        <f>+G83-J83</f>
        <v>5500.2800000000007</v>
      </c>
      <c r="L83" s="56">
        <v>0.21360000000000001</v>
      </c>
      <c r="M83" s="53">
        <f>(G83-5081.01)*21.36%</f>
        <v>1174.8576720000001</v>
      </c>
      <c r="N83" s="53">
        <v>538.20000000000005</v>
      </c>
      <c r="O83" s="192">
        <f>M83+N83</f>
        <v>1713.0576720000001</v>
      </c>
      <c r="P83" s="53"/>
      <c r="Q83" s="53"/>
      <c r="R83" s="80"/>
      <c r="S83" s="53"/>
      <c r="T83" s="53">
        <v>1300</v>
      </c>
      <c r="U83" s="54">
        <v>7568.2223279999998</v>
      </c>
      <c r="V83" s="54">
        <v>7568.2223279999998</v>
      </c>
    </row>
    <row r="84" spans="1:22" x14ac:dyDescent="0.25">
      <c r="A84" s="49">
        <v>40</v>
      </c>
      <c r="B84" s="33">
        <v>1581029603</v>
      </c>
      <c r="C84" s="50" t="s">
        <v>424</v>
      </c>
      <c r="D84" s="50" t="s">
        <v>311</v>
      </c>
      <c r="E84" s="75">
        <v>16</v>
      </c>
      <c r="F84" s="66">
        <v>312.26</v>
      </c>
      <c r="G84" s="66">
        <f t="shared" ref="G84" si="30">E84*F84</f>
        <v>4996.16</v>
      </c>
      <c r="H84" s="66">
        <v>400</v>
      </c>
      <c r="I84" s="66"/>
      <c r="J84" s="66">
        <f>VLOOKUP($G$73,Tabisr,1)</f>
        <v>5925.91</v>
      </c>
      <c r="K84" s="68">
        <f t="shared" ref="K84" si="31">+G84-J84</f>
        <v>-929.75</v>
      </c>
      <c r="L84" s="69">
        <f>VLOOKUP($G$73,Tabisr,4)</f>
        <v>0.21360000000000001</v>
      </c>
      <c r="M84" s="66">
        <f>(G84-4244.01)*17.92%</f>
        <v>134.78527999999994</v>
      </c>
      <c r="N84" s="66">
        <v>388.05</v>
      </c>
      <c r="O84" s="67">
        <f>N84+M84</f>
        <v>522.83528000000001</v>
      </c>
      <c r="P84" s="66">
        <f>VLOOKUP($G$73,Tabsub,3)</f>
        <v>0</v>
      </c>
      <c r="Q84" s="66"/>
      <c r="R84" s="79"/>
      <c r="S84" s="66"/>
      <c r="T84" s="66"/>
      <c r="U84" s="68">
        <v>4873.3247199999996</v>
      </c>
      <c r="V84" s="68">
        <v>4473.3247199999996</v>
      </c>
    </row>
    <row r="85" spans="1:22" x14ac:dyDescent="0.25">
      <c r="A85" s="86"/>
      <c r="C85" s="104"/>
      <c r="D85" s="104"/>
      <c r="E85" s="105"/>
      <c r="F85" s="106"/>
      <c r="G85" s="107">
        <f t="shared" ref="G85:V85" si="32">SUM(G83:G84)</f>
        <v>15577.44</v>
      </c>
      <c r="H85" s="107">
        <f>SUM(H83:H84)</f>
        <v>400</v>
      </c>
      <c r="I85" s="107">
        <f t="shared" si="32"/>
        <v>0</v>
      </c>
      <c r="J85" s="107">
        <f t="shared" si="32"/>
        <v>11006.91</v>
      </c>
      <c r="K85" s="107">
        <f t="shared" si="32"/>
        <v>4570.5300000000007</v>
      </c>
      <c r="L85" s="107">
        <f t="shared" si="32"/>
        <v>0.42720000000000002</v>
      </c>
      <c r="M85" s="107">
        <f t="shared" si="32"/>
        <v>1309.6429520000002</v>
      </c>
      <c r="N85" s="107">
        <f t="shared" si="32"/>
        <v>926.25</v>
      </c>
      <c r="O85" s="193">
        <f t="shared" si="32"/>
        <v>2235.8929520000002</v>
      </c>
      <c r="P85" s="107">
        <f t="shared" si="32"/>
        <v>0</v>
      </c>
      <c r="Q85" s="107">
        <f t="shared" si="32"/>
        <v>0</v>
      </c>
      <c r="R85" s="107">
        <f>SUM(R83:R84)</f>
        <v>0</v>
      </c>
      <c r="S85" s="107">
        <f t="shared" si="32"/>
        <v>0</v>
      </c>
      <c r="T85" s="107">
        <v>1300</v>
      </c>
      <c r="U85" s="107">
        <f t="shared" si="32"/>
        <v>12441.547048</v>
      </c>
      <c r="V85" s="107">
        <f t="shared" si="32"/>
        <v>12041.547048</v>
      </c>
    </row>
    <row r="86" spans="1:22" x14ac:dyDescent="0.25">
      <c r="A86" s="86"/>
      <c r="C86" s="104"/>
      <c r="D86" s="104"/>
      <c r="E86" s="105"/>
      <c r="F86" s="106"/>
      <c r="G86" s="107"/>
      <c r="H86" s="107"/>
      <c r="I86" s="107"/>
      <c r="J86" s="107"/>
      <c r="K86" s="107"/>
      <c r="L86" s="107"/>
      <c r="M86" s="107"/>
      <c r="N86" s="107"/>
      <c r="O86" s="193"/>
      <c r="P86" s="107"/>
      <c r="Q86" s="107"/>
      <c r="R86" s="107"/>
      <c r="S86" s="107"/>
      <c r="T86" s="107"/>
      <c r="U86" s="107"/>
      <c r="V86" s="107"/>
    </row>
    <row r="87" spans="1:22" x14ac:dyDescent="0.25">
      <c r="A87" s="70"/>
      <c r="B87" s="36"/>
      <c r="C87" s="85"/>
      <c r="D87" s="42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189"/>
      <c r="P87" s="86"/>
      <c r="Q87" s="86"/>
      <c r="R87" s="174"/>
      <c r="S87" s="86"/>
      <c r="T87" s="86"/>
      <c r="U87" s="86"/>
      <c r="V87" s="86"/>
    </row>
    <row r="88" spans="1:22" x14ac:dyDescent="0.25">
      <c r="A88" s="212" t="s">
        <v>196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4"/>
    </row>
    <row r="89" spans="1:22" ht="22.5" x14ac:dyDescent="0.25">
      <c r="A89" s="37" t="s">
        <v>55</v>
      </c>
      <c r="B89" s="37" t="s">
        <v>283</v>
      </c>
      <c r="C89" s="37" t="s">
        <v>13</v>
      </c>
      <c r="D89" s="37" t="s">
        <v>66</v>
      </c>
      <c r="E89" s="37" t="s">
        <v>21</v>
      </c>
      <c r="F89" s="37" t="s">
        <v>15</v>
      </c>
      <c r="G89" s="37" t="s">
        <v>14</v>
      </c>
      <c r="H89" s="37" t="s">
        <v>52</v>
      </c>
      <c r="I89" s="37" t="s">
        <v>58</v>
      </c>
      <c r="J89" s="48" t="s">
        <v>156</v>
      </c>
      <c r="K89" s="48" t="s">
        <v>157</v>
      </c>
      <c r="L89" s="48" t="s">
        <v>158</v>
      </c>
      <c r="M89" s="48" t="s">
        <v>159</v>
      </c>
      <c r="N89" s="37" t="s">
        <v>160</v>
      </c>
      <c r="O89" s="184" t="s">
        <v>53</v>
      </c>
      <c r="P89" s="37" t="s">
        <v>54</v>
      </c>
      <c r="Q89" s="37" t="s">
        <v>16</v>
      </c>
      <c r="R89" s="37" t="s">
        <v>237</v>
      </c>
      <c r="S89" s="37" t="s">
        <v>57</v>
      </c>
      <c r="T89" s="37" t="s">
        <v>64</v>
      </c>
      <c r="U89" s="37" t="s">
        <v>62</v>
      </c>
      <c r="V89" s="37" t="s">
        <v>63</v>
      </c>
    </row>
    <row r="90" spans="1:22" x14ac:dyDescent="0.25">
      <c r="A90" s="55">
        <v>44</v>
      </c>
      <c r="B90" s="38">
        <v>1510910551</v>
      </c>
      <c r="C90" s="51" t="s">
        <v>386</v>
      </c>
      <c r="D90" s="51" t="s">
        <v>247</v>
      </c>
      <c r="E90" s="52">
        <v>16</v>
      </c>
      <c r="F90" s="53">
        <v>661.33</v>
      </c>
      <c r="G90" s="53">
        <f>E90*F90</f>
        <v>10581.28</v>
      </c>
      <c r="H90" s="53"/>
      <c r="I90" s="103"/>
      <c r="J90" s="53">
        <v>5081</v>
      </c>
      <c r="K90" s="54">
        <f>+G90-J90</f>
        <v>5500.2800000000007</v>
      </c>
      <c r="L90" s="56">
        <v>0.21360000000000001</v>
      </c>
      <c r="M90" s="53">
        <f>(G90-5081.01)*21.36%</f>
        <v>1174.8576720000001</v>
      </c>
      <c r="N90" s="53">
        <v>538.20000000000005</v>
      </c>
      <c r="O90" s="192">
        <f>M90+N90</f>
        <v>1713.0576720000001</v>
      </c>
      <c r="P90" s="53"/>
      <c r="Q90" s="53"/>
      <c r="R90" s="80"/>
      <c r="S90" s="53"/>
      <c r="T90" s="53"/>
      <c r="U90" s="54">
        <v>8868.2223279999998</v>
      </c>
      <c r="V90" s="169">
        <v>8868.2223279999998</v>
      </c>
    </row>
    <row r="91" spans="1:22" x14ac:dyDescent="0.25">
      <c r="A91" s="55">
        <v>281</v>
      </c>
      <c r="B91" s="38">
        <v>1530699268</v>
      </c>
      <c r="C91" s="51" t="s">
        <v>398</v>
      </c>
      <c r="D91" s="51" t="s">
        <v>383</v>
      </c>
      <c r="E91" s="49">
        <v>16</v>
      </c>
      <c r="F91" s="66">
        <v>414.83</v>
      </c>
      <c r="G91" s="66">
        <f t="shared" ref="G91" si="33">E91*F91</f>
        <v>6637.28</v>
      </c>
      <c r="H91" s="66">
        <v>400</v>
      </c>
      <c r="I91" s="88"/>
      <c r="J91" s="66">
        <f>VLOOKUP($G$73,Tabisr,1)</f>
        <v>5925.91</v>
      </c>
      <c r="K91" s="68">
        <f>+G91-J91</f>
        <v>711.36999999999989</v>
      </c>
      <c r="L91" s="69">
        <f>VLOOKUP($G$73,Tabisr,4)</f>
        <v>0.21360000000000001</v>
      </c>
      <c r="M91" s="66">
        <f>(G91-4244.01)*17.92%</f>
        <v>428.87398399999995</v>
      </c>
      <c r="N91" s="66">
        <v>389.05</v>
      </c>
      <c r="O91" s="67">
        <v>690.94</v>
      </c>
      <c r="P91" s="66">
        <f>VLOOKUP($G$73,Tabsub,3)</f>
        <v>0</v>
      </c>
      <c r="Q91" s="66"/>
      <c r="R91" s="79"/>
      <c r="S91" s="66"/>
      <c r="T91" s="66"/>
      <c r="U91" s="54">
        <v>6346.34</v>
      </c>
      <c r="V91" s="169">
        <v>5946.34</v>
      </c>
    </row>
    <row r="92" spans="1:22" x14ac:dyDescent="0.25">
      <c r="A92" s="70"/>
      <c r="B92" s="36"/>
      <c r="C92" s="71"/>
      <c r="D92" s="36"/>
      <c r="E92" s="72"/>
      <c r="F92" s="73"/>
      <c r="G92" s="81">
        <f>+SUM(G90:G91)</f>
        <v>17218.560000000001</v>
      </c>
      <c r="H92" s="81">
        <f>SUM(H90:H91)</f>
        <v>400</v>
      </c>
      <c r="I92" s="81">
        <f t="shared" ref="I92:T92" si="34">+SUM(I91:I91)</f>
        <v>0</v>
      </c>
      <c r="J92" s="81">
        <f t="shared" si="34"/>
        <v>5925.91</v>
      </c>
      <c r="K92" s="81">
        <f t="shared" si="34"/>
        <v>711.36999999999989</v>
      </c>
      <c r="L92" s="81">
        <f t="shared" si="34"/>
        <v>0.21360000000000001</v>
      </c>
      <c r="M92" s="81">
        <f t="shared" si="34"/>
        <v>428.87398399999995</v>
      </c>
      <c r="N92" s="81">
        <f t="shared" si="34"/>
        <v>389.05</v>
      </c>
      <c r="O92" s="84">
        <f>SUM(O90:O91)</f>
        <v>2403.9976720000004</v>
      </c>
      <c r="P92" s="81">
        <f t="shared" si="34"/>
        <v>0</v>
      </c>
      <c r="Q92" s="81">
        <f t="shared" si="34"/>
        <v>0</v>
      </c>
      <c r="R92" s="81">
        <f>+SUM(R91:R91)</f>
        <v>0</v>
      </c>
      <c r="S92" s="81">
        <f t="shared" si="34"/>
        <v>0</v>
      </c>
      <c r="T92" s="81">
        <f t="shared" si="34"/>
        <v>0</v>
      </c>
      <c r="U92" s="81">
        <f>SUM(U90:U91)</f>
        <v>15214.562328</v>
      </c>
      <c r="V92" s="81">
        <f>SUM(V90:V91)</f>
        <v>14814.562328</v>
      </c>
    </row>
    <row r="93" spans="1:22" x14ac:dyDescent="0.25">
      <c r="A93" s="70"/>
      <c r="B93" s="36"/>
      <c r="C93" s="71"/>
      <c r="D93" s="36"/>
      <c r="E93" s="72"/>
      <c r="F93" s="73"/>
      <c r="G93" s="81"/>
      <c r="H93" s="81"/>
      <c r="I93" s="81"/>
      <c r="J93" s="81"/>
      <c r="K93" s="81"/>
      <c r="L93" s="81"/>
      <c r="M93" s="81"/>
      <c r="N93" s="81"/>
      <c r="O93" s="84"/>
      <c r="P93" s="81"/>
      <c r="Q93" s="81"/>
      <c r="R93" s="81"/>
      <c r="S93" s="81"/>
      <c r="T93" s="81"/>
      <c r="U93" s="81"/>
      <c r="V93" s="81"/>
    </row>
    <row r="94" spans="1:22" ht="12" customHeight="1" x14ac:dyDescent="0.25">
      <c r="A94" s="215" t="s">
        <v>197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7"/>
    </row>
    <row r="95" spans="1:22" ht="22.5" x14ac:dyDescent="0.25">
      <c r="A95" s="37" t="s">
        <v>55</v>
      </c>
      <c r="B95" s="37" t="s">
        <v>283</v>
      </c>
      <c r="C95" s="37" t="s">
        <v>13</v>
      </c>
      <c r="D95" s="37" t="s">
        <v>66</v>
      </c>
      <c r="E95" s="37" t="s">
        <v>21</v>
      </c>
      <c r="F95" s="37" t="s">
        <v>15</v>
      </c>
      <c r="G95" s="37" t="s">
        <v>14</v>
      </c>
      <c r="H95" s="37" t="s">
        <v>52</v>
      </c>
      <c r="I95" s="37" t="s">
        <v>58</v>
      </c>
      <c r="J95" s="48" t="s">
        <v>156</v>
      </c>
      <c r="K95" s="48" t="s">
        <v>157</v>
      </c>
      <c r="L95" s="48" t="s">
        <v>158</v>
      </c>
      <c r="M95" s="48" t="s">
        <v>159</v>
      </c>
      <c r="N95" s="37" t="s">
        <v>160</v>
      </c>
      <c r="O95" s="184" t="s">
        <v>53</v>
      </c>
      <c r="P95" s="37" t="s">
        <v>54</v>
      </c>
      <c r="Q95" s="37" t="s">
        <v>16</v>
      </c>
      <c r="R95" s="37" t="s">
        <v>237</v>
      </c>
      <c r="S95" s="37" t="s">
        <v>57</v>
      </c>
      <c r="T95" s="37" t="s">
        <v>64</v>
      </c>
      <c r="U95" s="37" t="s">
        <v>62</v>
      </c>
      <c r="V95" s="37" t="s">
        <v>63</v>
      </c>
    </row>
    <row r="96" spans="1:22" ht="22.5" x14ac:dyDescent="0.25">
      <c r="A96" s="49">
        <v>45</v>
      </c>
      <c r="B96" s="33">
        <v>1585781518</v>
      </c>
      <c r="C96" s="50" t="s">
        <v>101</v>
      </c>
      <c r="D96" s="50" t="s">
        <v>248</v>
      </c>
      <c r="E96" s="75">
        <v>16</v>
      </c>
      <c r="F96" s="66">
        <v>661.33</v>
      </c>
      <c r="G96" s="66">
        <f>E96*F96</f>
        <v>10581.28</v>
      </c>
      <c r="H96" s="53"/>
      <c r="I96" s="53"/>
      <c r="J96" s="66">
        <v>5081</v>
      </c>
      <c r="K96" s="68">
        <f>+G96-J96</f>
        <v>5500.2800000000007</v>
      </c>
      <c r="L96" s="69">
        <v>0.21360000000000001</v>
      </c>
      <c r="M96" s="66">
        <f>(G96-5081.01)*21.36%</f>
        <v>1174.8576720000001</v>
      </c>
      <c r="N96" s="66">
        <v>538.20000000000005</v>
      </c>
      <c r="O96" s="192">
        <f>M96+N96</f>
        <v>1713.0576720000001</v>
      </c>
      <c r="P96" s="66">
        <f>VLOOKUP($G$96,Tabsub,3)</f>
        <v>0</v>
      </c>
      <c r="Q96" s="53">
        <v>4200</v>
      </c>
      <c r="R96" s="80"/>
      <c r="S96" s="53"/>
      <c r="T96" s="53"/>
      <c r="U96" s="68">
        <v>4668.2223279999998</v>
      </c>
      <c r="V96" s="68">
        <v>4668.2223279999998</v>
      </c>
    </row>
    <row r="97" spans="1:22" x14ac:dyDescent="0.25">
      <c r="A97" s="49">
        <v>83</v>
      </c>
      <c r="B97" s="33">
        <v>1529929271</v>
      </c>
      <c r="C97" s="50" t="s">
        <v>461</v>
      </c>
      <c r="D97" s="51" t="s">
        <v>74</v>
      </c>
      <c r="E97" s="52">
        <v>16</v>
      </c>
      <c r="F97" s="52">
        <v>263.56</v>
      </c>
      <c r="G97" s="53">
        <f t="shared" ref="G97" si="35">E97*F97</f>
        <v>4216.96</v>
      </c>
      <c r="H97" s="53">
        <v>400</v>
      </c>
      <c r="I97" s="53"/>
      <c r="J97" s="53">
        <f>VLOOKUP($G$56,Tabisr,1)</f>
        <v>2422.81</v>
      </c>
      <c r="K97" s="54">
        <f t="shared" ref="K97" si="36">+G97-J97</f>
        <v>1794.15</v>
      </c>
      <c r="L97" s="56">
        <f>VLOOKUP($G$56,Tabisr,4)</f>
        <v>0.10879999999999999</v>
      </c>
      <c r="M97" s="53">
        <f>(G97-3651.01)*16%</f>
        <v>90.551999999999978</v>
      </c>
      <c r="N97" s="53">
        <v>293.25</v>
      </c>
      <c r="O97" s="185">
        <f>N97+M97</f>
        <v>383.80199999999996</v>
      </c>
      <c r="P97" s="53">
        <f>VLOOKUP($G$56,Tabsub,3)</f>
        <v>0</v>
      </c>
      <c r="Q97" s="53"/>
      <c r="R97" s="80"/>
      <c r="S97" s="53"/>
      <c r="T97" s="53"/>
      <c r="U97" s="54">
        <v>4233.1580000000004</v>
      </c>
      <c r="V97" s="54">
        <v>3833.1580000000004</v>
      </c>
    </row>
    <row r="98" spans="1:22" x14ac:dyDescent="0.25">
      <c r="A98" s="70"/>
      <c r="B98" s="36" t="s">
        <v>262</v>
      </c>
      <c r="C98" s="71"/>
      <c r="D98" s="36"/>
      <c r="E98" s="72"/>
      <c r="F98" s="73"/>
      <c r="G98" s="81">
        <f>+SUM(G96:G97)</f>
        <v>14798.240000000002</v>
      </c>
      <c r="H98" s="81">
        <f>+SUM(H96:H97)</f>
        <v>400</v>
      </c>
      <c r="I98" s="81">
        <f t="shared" ref="I98:T98" si="37">+SUM(I96:I97)</f>
        <v>0</v>
      </c>
      <c r="J98" s="81">
        <f t="shared" si="37"/>
        <v>7503.8099999999995</v>
      </c>
      <c r="K98" s="81">
        <f t="shared" si="37"/>
        <v>7294.43</v>
      </c>
      <c r="L98" s="81">
        <f t="shared" si="37"/>
        <v>0.32240000000000002</v>
      </c>
      <c r="M98" s="81">
        <f t="shared" si="37"/>
        <v>1265.409672</v>
      </c>
      <c r="N98" s="81">
        <f t="shared" si="37"/>
        <v>831.45</v>
      </c>
      <c r="O98" s="84">
        <f>+SUM(O96:O97)</f>
        <v>2096.859672</v>
      </c>
      <c r="P98" s="81">
        <f t="shared" si="37"/>
        <v>0</v>
      </c>
      <c r="Q98" s="81">
        <v>4200</v>
      </c>
      <c r="R98" s="81">
        <f>+SUM(R96:R97)</f>
        <v>0</v>
      </c>
      <c r="S98" s="81">
        <f t="shared" si="37"/>
        <v>0</v>
      </c>
      <c r="T98" s="81">
        <f t="shared" si="37"/>
        <v>0</v>
      </c>
      <c r="U98" s="81">
        <f>+SUM(U96:U97)</f>
        <v>8901.3803279999993</v>
      </c>
      <c r="V98" s="81">
        <f>+SUM(V96:V97)</f>
        <v>8501.3803279999993</v>
      </c>
    </row>
    <row r="99" spans="1:22" x14ac:dyDescent="0.25">
      <c r="A99" s="70"/>
      <c r="B99" s="36"/>
      <c r="C99" s="71"/>
      <c r="D99" s="36"/>
      <c r="E99" s="72"/>
      <c r="F99" s="73"/>
      <c r="G99" s="81"/>
      <c r="H99" s="81"/>
      <c r="I99" s="81"/>
      <c r="J99" s="81"/>
      <c r="K99" s="81"/>
      <c r="L99" s="81"/>
      <c r="M99" s="81"/>
      <c r="N99" s="81"/>
      <c r="O99" s="84"/>
      <c r="P99" s="81"/>
      <c r="Q99" s="81"/>
      <c r="R99" s="81"/>
      <c r="S99" s="81"/>
      <c r="T99" s="81"/>
      <c r="U99" s="81"/>
      <c r="V99" s="81"/>
    </row>
    <row r="100" spans="1:22" ht="12" customHeight="1" x14ac:dyDescent="0.25">
      <c r="A100" s="215" t="s">
        <v>198</v>
      </c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7"/>
    </row>
    <row r="101" spans="1:22" ht="22.5" x14ac:dyDescent="0.25">
      <c r="A101" s="37" t="s">
        <v>55</v>
      </c>
      <c r="B101" s="37" t="s">
        <v>283</v>
      </c>
      <c r="C101" s="37" t="s">
        <v>13</v>
      </c>
      <c r="D101" s="37" t="s">
        <v>66</v>
      </c>
      <c r="E101" s="37" t="s">
        <v>21</v>
      </c>
      <c r="F101" s="37" t="s">
        <v>15</v>
      </c>
      <c r="G101" s="37" t="s">
        <v>14</v>
      </c>
      <c r="H101" s="37" t="s">
        <v>52</v>
      </c>
      <c r="I101" s="37" t="s">
        <v>58</v>
      </c>
      <c r="J101" s="48" t="s">
        <v>156</v>
      </c>
      <c r="K101" s="48" t="s">
        <v>157</v>
      </c>
      <c r="L101" s="48" t="s">
        <v>158</v>
      </c>
      <c r="M101" s="48" t="s">
        <v>159</v>
      </c>
      <c r="N101" s="37" t="s">
        <v>160</v>
      </c>
      <c r="O101" s="184" t="s">
        <v>53</v>
      </c>
      <c r="P101" s="37" t="s">
        <v>54</v>
      </c>
      <c r="Q101" s="37" t="s">
        <v>16</v>
      </c>
      <c r="R101" s="37" t="s">
        <v>237</v>
      </c>
      <c r="S101" s="37" t="s">
        <v>57</v>
      </c>
      <c r="T101" s="37" t="s">
        <v>64</v>
      </c>
      <c r="U101" s="37" t="s">
        <v>62</v>
      </c>
      <c r="V101" s="37" t="s">
        <v>63</v>
      </c>
    </row>
    <row r="102" spans="1:22" x14ac:dyDescent="0.25">
      <c r="A102" s="96">
        <v>47</v>
      </c>
      <c r="B102" s="181"/>
      <c r="C102" s="39" t="s">
        <v>239</v>
      </c>
      <c r="D102" s="90" t="s">
        <v>387</v>
      </c>
      <c r="E102" s="91"/>
      <c r="F102" s="92"/>
      <c r="G102" s="92"/>
      <c r="H102" s="63"/>
      <c r="I102" s="63"/>
      <c r="J102" s="92"/>
      <c r="K102" s="93"/>
      <c r="L102" s="94"/>
      <c r="M102" s="92"/>
      <c r="N102" s="92"/>
      <c r="O102" s="204"/>
      <c r="P102" s="92"/>
      <c r="Q102" s="63"/>
      <c r="R102" s="171"/>
      <c r="S102" s="63"/>
      <c r="T102" s="63"/>
      <c r="U102" s="93"/>
      <c r="V102" s="93"/>
    </row>
    <row r="103" spans="1:22" x14ac:dyDescent="0.25">
      <c r="A103" s="49">
        <v>125</v>
      </c>
      <c r="B103" s="33">
        <v>1585782000</v>
      </c>
      <c r="C103" s="108" t="s">
        <v>362</v>
      </c>
      <c r="D103" s="50" t="s">
        <v>271</v>
      </c>
      <c r="E103" s="75">
        <v>16</v>
      </c>
      <c r="F103" s="66">
        <v>312.26</v>
      </c>
      <c r="G103" s="66">
        <f>E103*F103</f>
        <v>4996.16</v>
      </c>
      <c r="H103" s="66">
        <v>400</v>
      </c>
      <c r="I103" s="53"/>
      <c r="J103" s="66">
        <f>VLOOKUP($G$96,Tabisr,1)</f>
        <v>5925.91</v>
      </c>
      <c r="K103" s="68">
        <f>+G103-J103</f>
        <v>-929.75</v>
      </c>
      <c r="L103" s="69">
        <f>VLOOKUP($G$96,Tabisr,4)</f>
        <v>0.21360000000000001</v>
      </c>
      <c r="M103" s="66">
        <f>(G103-4244.01)*17.92%</f>
        <v>134.78527999999994</v>
      </c>
      <c r="N103" s="66">
        <v>388.05</v>
      </c>
      <c r="O103" s="67">
        <f>M103+N103</f>
        <v>522.83528000000001</v>
      </c>
      <c r="P103" s="66"/>
      <c r="Q103" s="66"/>
      <c r="R103" s="79"/>
      <c r="S103" s="66"/>
      <c r="T103" s="66"/>
      <c r="U103" s="68">
        <v>4873.3247199999996</v>
      </c>
      <c r="V103" s="68">
        <v>4473.3247199999996</v>
      </c>
    </row>
    <row r="104" spans="1:22" x14ac:dyDescent="0.25">
      <c r="A104" s="49">
        <v>48</v>
      </c>
      <c r="B104" s="33">
        <v>1585781526</v>
      </c>
      <c r="C104" s="50" t="s">
        <v>104</v>
      </c>
      <c r="D104" s="33" t="s">
        <v>80</v>
      </c>
      <c r="E104" s="75">
        <v>16</v>
      </c>
      <c r="F104" s="66">
        <v>312.26</v>
      </c>
      <c r="G104" s="66">
        <f>E104*F104</f>
        <v>4996.16</v>
      </c>
      <c r="H104" s="66">
        <v>400</v>
      </c>
      <c r="I104" s="53"/>
      <c r="J104" s="66">
        <f>VLOOKUP($G$96,Tabisr,1)</f>
        <v>5925.91</v>
      </c>
      <c r="K104" s="68">
        <f>+G104-J104</f>
        <v>-929.75</v>
      </c>
      <c r="L104" s="69">
        <f>VLOOKUP($G$96,Tabisr,4)</f>
        <v>0.21360000000000001</v>
      </c>
      <c r="M104" s="66">
        <f>(G104-4244.01)*17.92%</f>
        <v>134.78527999999994</v>
      </c>
      <c r="N104" s="66">
        <v>388.05</v>
      </c>
      <c r="O104" s="67">
        <f>M104+N104</f>
        <v>522.83528000000001</v>
      </c>
      <c r="P104" s="66"/>
      <c r="Q104" s="66"/>
      <c r="R104" s="79"/>
      <c r="S104" s="66"/>
      <c r="T104" s="66"/>
      <c r="U104" s="68">
        <v>4873.3247199999996</v>
      </c>
      <c r="V104" s="68">
        <v>4473.3247199999996</v>
      </c>
    </row>
    <row r="105" spans="1:22" x14ac:dyDescent="0.25">
      <c r="A105" s="70"/>
      <c r="B105" s="36"/>
      <c r="C105" s="85"/>
      <c r="D105" s="42"/>
      <c r="E105" s="86"/>
      <c r="F105" s="86"/>
      <c r="G105" s="87">
        <f>+SUM(G102:G104)</f>
        <v>9992.32</v>
      </c>
      <c r="H105" s="87">
        <f>+SUM(H102:H104)</f>
        <v>800</v>
      </c>
      <c r="I105" s="87">
        <f>+SUM(I102:I104)</f>
        <v>0</v>
      </c>
      <c r="J105" s="87">
        <f t="shared" ref="J105:S105" si="38">+SUM(J102:J104)</f>
        <v>11851.82</v>
      </c>
      <c r="K105" s="87">
        <f t="shared" si="38"/>
        <v>-1859.5</v>
      </c>
      <c r="L105" s="87">
        <f t="shared" si="38"/>
        <v>0.42720000000000002</v>
      </c>
      <c r="M105" s="87">
        <f t="shared" si="38"/>
        <v>269.57055999999989</v>
      </c>
      <c r="N105" s="87">
        <f t="shared" si="38"/>
        <v>776.1</v>
      </c>
      <c r="O105" s="188">
        <f>+SUM(O102:O104)</f>
        <v>1045.67056</v>
      </c>
      <c r="P105" s="87">
        <f t="shared" si="38"/>
        <v>0</v>
      </c>
      <c r="Q105" s="87">
        <f t="shared" si="38"/>
        <v>0</v>
      </c>
      <c r="R105" s="87">
        <f>+SUM(R102:R104)</f>
        <v>0</v>
      </c>
      <c r="S105" s="87">
        <f t="shared" si="38"/>
        <v>0</v>
      </c>
      <c r="T105" s="87">
        <f>+SUM(T102:T104)</f>
        <v>0</v>
      </c>
      <c r="U105" s="87">
        <f>+SUM(U102:U104)</f>
        <v>9746.6494399999992</v>
      </c>
      <c r="V105" s="87">
        <f>+SUM(V102:V104)</f>
        <v>8946.6494399999992</v>
      </c>
    </row>
    <row r="106" spans="1:22" ht="15" customHeight="1" x14ac:dyDescent="0.25">
      <c r="A106" s="70"/>
      <c r="B106" s="36"/>
      <c r="C106" s="85"/>
      <c r="D106" s="42"/>
      <c r="E106" s="86"/>
      <c r="F106" s="86"/>
      <c r="G106" s="87"/>
      <c r="H106" s="87"/>
      <c r="I106" s="87"/>
      <c r="J106" s="87"/>
      <c r="K106" s="87"/>
      <c r="L106" s="87"/>
      <c r="M106" s="87"/>
      <c r="N106" s="87"/>
      <c r="O106" s="188"/>
      <c r="P106" s="87"/>
      <c r="Q106" s="87"/>
      <c r="R106" s="87"/>
      <c r="S106" s="87"/>
      <c r="T106" s="87"/>
      <c r="U106" s="87"/>
      <c r="V106" s="87"/>
    </row>
    <row r="107" spans="1:22" x14ac:dyDescent="0.25">
      <c r="A107" s="212" t="s">
        <v>274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4"/>
    </row>
    <row r="108" spans="1:22" ht="22.5" x14ac:dyDescent="0.25">
      <c r="A108" s="37" t="s">
        <v>55</v>
      </c>
      <c r="B108" s="37" t="s">
        <v>283</v>
      </c>
      <c r="C108" s="37" t="s">
        <v>13</v>
      </c>
      <c r="D108" s="37" t="s">
        <v>66</v>
      </c>
      <c r="E108" s="37" t="s">
        <v>21</v>
      </c>
      <c r="F108" s="37" t="s">
        <v>15</v>
      </c>
      <c r="G108" s="37" t="s">
        <v>14</v>
      </c>
      <c r="H108" s="37" t="s">
        <v>52</v>
      </c>
      <c r="I108" s="37" t="s">
        <v>58</v>
      </c>
      <c r="J108" s="48" t="s">
        <v>156</v>
      </c>
      <c r="K108" s="48" t="s">
        <v>157</v>
      </c>
      <c r="L108" s="48" t="s">
        <v>158</v>
      </c>
      <c r="M108" s="48" t="s">
        <v>159</v>
      </c>
      <c r="N108" s="37" t="s">
        <v>160</v>
      </c>
      <c r="O108" s="184" t="s">
        <v>53</v>
      </c>
      <c r="P108" s="37" t="s">
        <v>54</v>
      </c>
      <c r="Q108" s="37" t="s">
        <v>16</v>
      </c>
      <c r="R108" s="37" t="s">
        <v>237</v>
      </c>
      <c r="S108" s="37" t="s">
        <v>57</v>
      </c>
      <c r="T108" s="37" t="s">
        <v>64</v>
      </c>
      <c r="U108" s="37" t="s">
        <v>62</v>
      </c>
      <c r="V108" s="37" t="s">
        <v>63</v>
      </c>
    </row>
    <row r="109" spans="1:22" x14ac:dyDescent="0.25">
      <c r="A109" s="49">
        <v>49</v>
      </c>
      <c r="B109" s="33">
        <v>149731377</v>
      </c>
      <c r="C109" s="50" t="s">
        <v>111</v>
      </c>
      <c r="D109" s="50" t="s">
        <v>269</v>
      </c>
      <c r="E109" s="75">
        <v>16</v>
      </c>
      <c r="F109" s="66">
        <v>661.33</v>
      </c>
      <c r="G109" s="66">
        <f>E109*F109</f>
        <v>10581.28</v>
      </c>
      <c r="H109" s="53"/>
      <c r="I109" s="53"/>
      <c r="J109" s="66">
        <v>5081</v>
      </c>
      <c r="K109" s="68">
        <f>+G109-J109</f>
        <v>5500.2800000000007</v>
      </c>
      <c r="L109" s="69">
        <v>0.21360000000000001</v>
      </c>
      <c r="M109" s="66">
        <f>(G109-5081.01)*21.36%</f>
        <v>1174.8576720000001</v>
      </c>
      <c r="N109" s="66">
        <v>538.20000000000005</v>
      </c>
      <c r="O109" s="67">
        <f>M109+N109</f>
        <v>1713.0576720000001</v>
      </c>
      <c r="P109" s="66">
        <f>VLOOKUP($G$96,Tabsub,3)</f>
        <v>0</v>
      </c>
      <c r="Q109" s="53"/>
      <c r="R109" s="80"/>
      <c r="S109" s="53"/>
      <c r="T109" s="53"/>
      <c r="U109" s="68">
        <v>8868.2223279999998</v>
      </c>
      <c r="V109" s="68">
        <v>8868.2223279999998</v>
      </c>
    </row>
    <row r="110" spans="1:22" x14ac:dyDescent="0.25">
      <c r="A110" s="49">
        <v>275</v>
      </c>
      <c r="B110" s="33">
        <v>1575053226</v>
      </c>
      <c r="C110" s="50" t="s">
        <v>228</v>
      </c>
      <c r="D110" s="50" t="s">
        <v>449</v>
      </c>
      <c r="E110" s="75">
        <v>16</v>
      </c>
      <c r="F110" s="66">
        <v>414.83</v>
      </c>
      <c r="G110" s="66">
        <f>E110*F110</f>
        <v>6637.28</v>
      </c>
      <c r="H110" s="66">
        <v>400</v>
      </c>
      <c r="I110" s="49"/>
      <c r="J110" s="66">
        <f>VLOOKUP($G$96,Tabisr,1)</f>
        <v>5925.91</v>
      </c>
      <c r="K110" s="68">
        <f>+G110-J110</f>
        <v>711.36999999999989</v>
      </c>
      <c r="L110" s="69">
        <f>VLOOKUP($G$96,Tabisr,4)</f>
        <v>0.21360000000000001</v>
      </c>
      <c r="M110" s="66">
        <f>(G110-4244.01)*17.92%</f>
        <v>428.87398399999995</v>
      </c>
      <c r="N110" s="66">
        <v>388.05</v>
      </c>
      <c r="O110" s="67">
        <v>690.94</v>
      </c>
      <c r="P110" s="66"/>
      <c r="Q110" s="49"/>
      <c r="R110" s="109"/>
      <c r="S110" s="49"/>
      <c r="T110" s="55"/>
      <c r="U110" s="68">
        <v>6346.34</v>
      </c>
      <c r="V110" s="68">
        <v>5946.34</v>
      </c>
    </row>
    <row r="111" spans="1:22" x14ac:dyDescent="0.25">
      <c r="A111" s="49">
        <v>50</v>
      </c>
      <c r="B111" s="33">
        <v>1585781534</v>
      </c>
      <c r="C111" s="50" t="s">
        <v>164</v>
      </c>
      <c r="D111" s="50" t="s">
        <v>450</v>
      </c>
      <c r="E111" s="75">
        <v>16</v>
      </c>
      <c r="F111" s="66">
        <v>414.83</v>
      </c>
      <c r="G111" s="66">
        <f>E111*F111</f>
        <v>6637.28</v>
      </c>
      <c r="H111" s="66">
        <v>400</v>
      </c>
      <c r="I111" s="49"/>
      <c r="J111" s="66">
        <f>VLOOKUP($G$96,Tabisr,1)</f>
        <v>5925.91</v>
      </c>
      <c r="K111" s="68">
        <f>+G111-J111</f>
        <v>711.36999999999989</v>
      </c>
      <c r="L111" s="69">
        <f>VLOOKUP($G$96,Tabisr,4)</f>
        <v>0.21360000000000001</v>
      </c>
      <c r="M111" s="66">
        <f>(G111-4244.01)*17.92%</f>
        <v>428.87398399999995</v>
      </c>
      <c r="N111" s="66">
        <v>388.05</v>
      </c>
      <c r="O111" s="67">
        <v>690.94</v>
      </c>
      <c r="P111" s="66"/>
      <c r="Q111" s="49"/>
      <c r="R111" s="109"/>
      <c r="S111" s="49"/>
      <c r="T111" s="55"/>
      <c r="U111" s="68">
        <v>6346.34</v>
      </c>
      <c r="V111" s="68">
        <v>5946.34</v>
      </c>
    </row>
    <row r="112" spans="1:22" x14ac:dyDescent="0.25">
      <c r="A112" s="123">
        <v>51</v>
      </c>
      <c r="B112" s="44">
        <v>1585781544</v>
      </c>
      <c r="C112" s="114" t="s">
        <v>17</v>
      </c>
      <c r="D112" s="44" t="s">
        <v>273</v>
      </c>
      <c r="E112" s="115">
        <v>16</v>
      </c>
      <c r="F112" s="117">
        <v>312.26</v>
      </c>
      <c r="G112" s="117">
        <f>E112*F112</f>
        <v>4996.16</v>
      </c>
      <c r="H112" s="117">
        <v>400</v>
      </c>
      <c r="I112" s="123"/>
      <c r="J112" s="117">
        <f>VLOOKUP($G$96,Tabisr,1)</f>
        <v>5925.91</v>
      </c>
      <c r="K112" s="119">
        <f>+G112-J112</f>
        <v>-929.75</v>
      </c>
      <c r="L112" s="120">
        <f>VLOOKUP($G$96,Tabisr,4)</f>
        <v>0.21360000000000001</v>
      </c>
      <c r="M112" s="117">
        <f>(G112-4244.01)*17.92%</f>
        <v>134.78527999999994</v>
      </c>
      <c r="N112" s="117">
        <v>388.05</v>
      </c>
      <c r="O112" s="194">
        <f>M112+N112</f>
        <v>522.83528000000001</v>
      </c>
      <c r="P112" s="117"/>
      <c r="Q112" s="123"/>
      <c r="R112" s="177"/>
      <c r="S112" s="123"/>
      <c r="T112" s="125"/>
      <c r="U112" s="119">
        <v>3773.3247199999996</v>
      </c>
      <c r="V112" s="119">
        <v>3373.3247199999996</v>
      </c>
    </row>
    <row r="113" spans="1:22" ht="12" customHeight="1" x14ac:dyDescent="0.25">
      <c r="A113" s="70"/>
      <c r="B113" s="36"/>
      <c r="C113" s="85"/>
      <c r="D113" s="42"/>
      <c r="E113" s="86"/>
      <c r="F113" s="86"/>
      <c r="G113" s="87">
        <f>+SUM(G109:G112)</f>
        <v>28852</v>
      </c>
      <c r="H113" s="87">
        <f>+SUM(H109:H112)</f>
        <v>1200</v>
      </c>
      <c r="I113" s="87">
        <f t="shared" ref="I113:Q113" si="39">+SUM(I111:I112)</f>
        <v>0</v>
      </c>
      <c r="J113" s="87">
        <f t="shared" si="39"/>
        <v>11851.82</v>
      </c>
      <c r="K113" s="87">
        <f t="shared" si="39"/>
        <v>-218.38000000000011</v>
      </c>
      <c r="L113" s="87">
        <f t="shared" si="39"/>
        <v>0.42720000000000002</v>
      </c>
      <c r="M113" s="87">
        <f t="shared" si="39"/>
        <v>563.65926399999989</v>
      </c>
      <c r="N113" s="87">
        <f t="shared" si="39"/>
        <v>776.1</v>
      </c>
      <c r="O113" s="188">
        <f>+SUM(O109:O112)</f>
        <v>3617.7729520000003</v>
      </c>
      <c r="P113" s="87">
        <f t="shared" si="39"/>
        <v>0</v>
      </c>
      <c r="Q113" s="87">
        <f t="shared" si="39"/>
        <v>0</v>
      </c>
      <c r="R113" s="87">
        <v>1100</v>
      </c>
      <c r="S113" s="87">
        <f>+SUM(S109:S112)</f>
        <v>0</v>
      </c>
      <c r="T113" s="87">
        <f>+SUM(T109:T112)</f>
        <v>0</v>
      </c>
      <c r="U113" s="87">
        <f>+SUM(U109:U112)</f>
        <v>25334.227048000001</v>
      </c>
      <c r="V113" s="87">
        <f>+SUM(V109:V112)</f>
        <v>24134.227048000001</v>
      </c>
    </row>
    <row r="114" spans="1:22" ht="13.5" customHeight="1" x14ac:dyDescent="0.25">
      <c r="A114" s="70"/>
      <c r="B114" s="36"/>
      <c r="C114" s="85"/>
      <c r="D114" s="42"/>
      <c r="E114" s="86"/>
      <c r="F114" s="86"/>
      <c r="G114" s="87"/>
      <c r="H114" s="87"/>
      <c r="I114" s="87"/>
      <c r="J114" s="87"/>
      <c r="K114" s="87"/>
      <c r="L114" s="87"/>
      <c r="M114" s="87"/>
      <c r="N114" s="87"/>
      <c r="O114" s="188"/>
      <c r="P114" s="87"/>
      <c r="Q114" s="87"/>
      <c r="R114" s="87"/>
      <c r="S114" s="87"/>
      <c r="T114" s="87"/>
      <c r="U114" s="87"/>
      <c r="V114" s="87"/>
    </row>
    <row r="115" spans="1:22" x14ac:dyDescent="0.25">
      <c r="A115" s="212" t="s">
        <v>199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4"/>
    </row>
    <row r="116" spans="1:22" ht="22.5" x14ac:dyDescent="0.25">
      <c r="A116" s="37" t="s">
        <v>55</v>
      </c>
      <c r="B116" s="37" t="s">
        <v>283</v>
      </c>
      <c r="C116" s="37" t="s">
        <v>13</v>
      </c>
      <c r="D116" s="37" t="s">
        <v>66</v>
      </c>
      <c r="E116" s="37" t="s">
        <v>21</v>
      </c>
      <c r="F116" s="37" t="s">
        <v>15</v>
      </c>
      <c r="G116" s="37" t="s">
        <v>14</v>
      </c>
      <c r="H116" s="37" t="s">
        <v>52</v>
      </c>
      <c r="I116" s="37" t="s">
        <v>58</v>
      </c>
      <c r="J116" s="48" t="s">
        <v>156</v>
      </c>
      <c r="K116" s="48" t="s">
        <v>157</v>
      </c>
      <c r="L116" s="48" t="s">
        <v>158</v>
      </c>
      <c r="M116" s="48" t="s">
        <v>159</v>
      </c>
      <c r="N116" s="37" t="s">
        <v>160</v>
      </c>
      <c r="O116" s="184" t="s">
        <v>53</v>
      </c>
      <c r="P116" s="37" t="s">
        <v>54</v>
      </c>
      <c r="Q116" s="37" t="s">
        <v>16</v>
      </c>
      <c r="R116" s="37" t="s">
        <v>237</v>
      </c>
      <c r="S116" s="37" t="s">
        <v>57</v>
      </c>
      <c r="T116" s="37" t="s">
        <v>64</v>
      </c>
      <c r="U116" s="37" t="s">
        <v>62</v>
      </c>
      <c r="V116" s="37" t="s">
        <v>63</v>
      </c>
    </row>
    <row r="117" spans="1:22" x14ac:dyDescent="0.25">
      <c r="A117" s="49">
        <v>52</v>
      </c>
      <c r="B117" s="33">
        <v>1585782573</v>
      </c>
      <c r="C117" s="50" t="s">
        <v>168</v>
      </c>
      <c r="D117" s="50" t="s">
        <v>73</v>
      </c>
      <c r="E117" s="75">
        <v>16</v>
      </c>
      <c r="F117" s="66">
        <v>312.26</v>
      </c>
      <c r="G117" s="66">
        <f t="shared" ref="G117:G122" si="40">E117*F117</f>
        <v>4996.16</v>
      </c>
      <c r="H117" s="53">
        <v>400</v>
      </c>
      <c r="I117" s="53"/>
      <c r="J117" s="66">
        <f>VLOOKUP($G$96,Tabisr,1)</f>
        <v>5925.91</v>
      </c>
      <c r="K117" s="68">
        <f>+G117-J117</f>
        <v>-929.75</v>
      </c>
      <c r="L117" s="69">
        <f>VLOOKUP($G$96,Tabisr,4)</f>
        <v>0.21360000000000001</v>
      </c>
      <c r="M117" s="66">
        <f>(G117-4244.01)*17.92%</f>
        <v>134.78527999999994</v>
      </c>
      <c r="N117" s="66">
        <v>388.05</v>
      </c>
      <c r="O117" s="67">
        <f>M117+N117</f>
        <v>522.83528000000001</v>
      </c>
      <c r="P117" s="66">
        <f>VLOOKUP($G$96,Tabsub,3)</f>
        <v>0</v>
      </c>
      <c r="Q117" s="53"/>
      <c r="R117" s="80"/>
      <c r="S117" s="53"/>
      <c r="T117" s="53"/>
      <c r="U117" s="68">
        <v>4873.3247199999996</v>
      </c>
      <c r="V117" s="68">
        <v>4473.3247199999996</v>
      </c>
    </row>
    <row r="118" spans="1:22" x14ac:dyDescent="0.25">
      <c r="A118" s="49">
        <v>53</v>
      </c>
      <c r="B118" s="33">
        <v>1586243587</v>
      </c>
      <c r="C118" s="50" t="s">
        <v>214</v>
      </c>
      <c r="D118" s="50" t="s">
        <v>68</v>
      </c>
      <c r="E118" s="75">
        <v>16</v>
      </c>
      <c r="F118" s="75">
        <v>263.56</v>
      </c>
      <c r="G118" s="66">
        <f t="shared" si="40"/>
        <v>4216.96</v>
      </c>
      <c r="H118" s="66">
        <v>400</v>
      </c>
      <c r="I118" s="49"/>
      <c r="J118" s="66">
        <f>VLOOKUP($G$27,Tabisr,1)</f>
        <v>2422.81</v>
      </c>
      <c r="K118" s="68">
        <f>+G118-J118</f>
        <v>1794.15</v>
      </c>
      <c r="L118" s="69">
        <f>VLOOKUP($G$27,Tabisr,4)</f>
        <v>0.10879999999999999</v>
      </c>
      <c r="M118" s="66">
        <f>(G118-3651.01)*16%</f>
        <v>90.551999999999978</v>
      </c>
      <c r="N118" s="66">
        <v>293.25</v>
      </c>
      <c r="O118" s="67">
        <f>N118+M118</f>
        <v>383.80199999999996</v>
      </c>
      <c r="P118" s="66"/>
      <c r="Q118" s="66"/>
      <c r="R118" s="79"/>
      <c r="S118" s="66"/>
      <c r="T118" s="66"/>
      <c r="U118" s="68">
        <v>2933.1580000000004</v>
      </c>
      <c r="V118" s="68">
        <v>2533.1580000000004</v>
      </c>
    </row>
    <row r="119" spans="1:22" x14ac:dyDescent="0.25">
      <c r="A119" s="49">
        <v>54</v>
      </c>
      <c r="B119" s="33">
        <v>1585781577</v>
      </c>
      <c r="C119" s="50" t="s">
        <v>118</v>
      </c>
      <c r="D119" s="50" t="s">
        <v>91</v>
      </c>
      <c r="E119" s="75">
        <v>16</v>
      </c>
      <c r="F119" s="75">
        <v>263.56</v>
      </c>
      <c r="G119" s="66">
        <f t="shared" si="40"/>
        <v>4216.96</v>
      </c>
      <c r="H119" s="66">
        <v>400</v>
      </c>
      <c r="I119" s="66"/>
      <c r="J119" s="66">
        <f>VLOOKUP($G$27,Tabisr,1)</f>
        <v>2422.81</v>
      </c>
      <c r="K119" s="68">
        <f>+G119-J119</f>
        <v>1794.15</v>
      </c>
      <c r="L119" s="69">
        <f>VLOOKUP($G$27,Tabisr,4)</f>
        <v>0.10879999999999999</v>
      </c>
      <c r="M119" s="66">
        <f>(G119-3651.01)*16%</f>
        <v>90.551999999999978</v>
      </c>
      <c r="N119" s="66">
        <v>293.25</v>
      </c>
      <c r="O119" s="67">
        <f>N119+M119</f>
        <v>383.80199999999996</v>
      </c>
      <c r="P119" s="66"/>
      <c r="Q119" s="66"/>
      <c r="R119" s="79"/>
      <c r="S119" s="66"/>
      <c r="T119" s="66"/>
      <c r="U119" s="68">
        <v>2833.1580000000004</v>
      </c>
      <c r="V119" s="68">
        <v>2433.1580000000004</v>
      </c>
    </row>
    <row r="120" spans="1:22" x14ac:dyDescent="0.25">
      <c r="A120" s="49">
        <v>55</v>
      </c>
      <c r="B120" s="33">
        <v>1585781585</v>
      </c>
      <c r="C120" s="50" t="s">
        <v>18</v>
      </c>
      <c r="D120" s="50" t="s">
        <v>91</v>
      </c>
      <c r="E120" s="75">
        <v>16</v>
      </c>
      <c r="F120" s="75">
        <v>263.56</v>
      </c>
      <c r="G120" s="66">
        <f t="shared" si="40"/>
        <v>4216.96</v>
      </c>
      <c r="H120" s="66">
        <v>400</v>
      </c>
      <c r="I120" s="66"/>
      <c r="J120" s="66">
        <f>VLOOKUP($G$27,Tabisr,1)</f>
        <v>2422.81</v>
      </c>
      <c r="K120" s="68">
        <f>+G120-J120</f>
        <v>1794.15</v>
      </c>
      <c r="L120" s="69">
        <f>VLOOKUP($G$27,Tabisr,4)</f>
        <v>0.10879999999999999</v>
      </c>
      <c r="M120" s="66">
        <f>(G120-3651.01)*16%</f>
        <v>90.551999999999978</v>
      </c>
      <c r="N120" s="66">
        <v>293.25</v>
      </c>
      <c r="O120" s="67">
        <f>N120+M120</f>
        <v>383.80199999999996</v>
      </c>
      <c r="P120" s="66"/>
      <c r="Q120" s="66"/>
      <c r="R120" s="79"/>
      <c r="S120" s="66"/>
      <c r="T120" s="66"/>
      <c r="U120" s="68">
        <v>4233.1580000000004</v>
      </c>
      <c r="V120" s="68">
        <v>3833.1580000000004</v>
      </c>
    </row>
    <row r="121" spans="1:22" x14ac:dyDescent="0.25">
      <c r="A121" s="49">
        <v>56</v>
      </c>
      <c r="B121" s="33">
        <v>1585781593</v>
      </c>
      <c r="C121" s="50" t="s">
        <v>12</v>
      </c>
      <c r="D121" s="50" t="s">
        <v>91</v>
      </c>
      <c r="E121" s="75">
        <v>16</v>
      </c>
      <c r="F121" s="66">
        <v>263.56</v>
      </c>
      <c r="G121" s="66">
        <f t="shared" si="40"/>
        <v>4216.96</v>
      </c>
      <c r="H121" s="66">
        <v>400</v>
      </c>
      <c r="I121" s="66"/>
      <c r="J121" s="66">
        <f>VLOOKUP($G$322,Tabisr,1)</f>
        <v>4257.91</v>
      </c>
      <c r="K121" s="68">
        <f>+G121-J121</f>
        <v>-40.949999999999818</v>
      </c>
      <c r="L121" s="69">
        <f>VLOOKUP($G$322,Tabisr,4)</f>
        <v>0.16</v>
      </c>
      <c r="M121" s="66">
        <f>(G121-3651.01)*16%</f>
        <v>90.551999999999978</v>
      </c>
      <c r="N121" s="66">
        <v>293.25</v>
      </c>
      <c r="O121" s="67">
        <f>N121+M121</f>
        <v>383.80199999999996</v>
      </c>
      <c r="P121" s="66"/>
      <c r="Q121" s="110"/>
      <c r="R121" s="110"/>
      <c r="S121" s="77"/>
      <c r="T121" s="77"/>
      <c r="U121" s="68">
        <v>3853.1580000000004</v>
      </c>
      <c r="V121" s="68">
        <v>3453.1580000000004</v>
      </c>
    </row>
    <row r="122" spans="1:22" x14ac:dyDescent="0.25">
      <c r="A122" s="49">
        <v>57</v>
      </c>
      <c r="B122" s="33">
        <v>1585781607</v>
      </c>
      <c r="C122" s="50" t="s">
        <v>10</v>
      </c>
      <c r="D122" s="50" t="s">
        <v>75</v>
      </c>
      <c r="E122" s="75">
        <v>16</v>
      </c>
      <c r="F122" s="75">
        <v>220.28</v>
      </c>
      <c r="G122" s="66">
        <f t="shared" si="40"/>
        <v>3524.48</v>
      </c>
      <c r="H122" s="66">
        <v>400</v>
      </c>
      <c r="I122" s="49"/>
      <c r="J122" s="66">
        <v>2077.5100000000002</v>
      </c>
      <c r="K122" s="68">
        <v>121.95</v>
      </c>
      <c r="L122" s="69">
        <v>0.10879999999999999</v>
      </c>
      <c r="M122" s="66">
        <f>(G122-2077.51)*10.88%</f>
        <v>157.43033599999998</v>
      </c>
      <c r="N122" s="66">
        <v>121.95</v>
      </c>
      <c r="O122" s="67">
        <f>M122+N122</f>
        <v>279.380336</v>
      </c>
      <c r="P122" s="66">
        <v>125.1</v>
      </c>
      <c r="Q122" s="66"/>
      <c r="R122" s="79"/>
      <c r="S122" s="66"/>
      <c r="T122" s="66"/>
      <c r="U122" s="68">
        <v>3770.1996639999998</v>
      </c>
      <c r="V122" s="68">
        <v>3370.1996639999998</v>
      </c>
    </row>
    <row r="123" spans="1:22" x14ac:dyDescent="0.25">
      <c r="A123" s="70"/>
      <c r="B123" s="36"/>
      <c r="C123" s="85"/>
      <c r="D123" s="42"/>
      <c r="E123" s="86"/>
      <c r="F123" s="86"/>
      <c r="G123" s="87">
        <f>+SUM(G117:G122)</f>
        <v>25388.479999999996</v>
      </c>
      <c r="H123" s="87">
        <f>+SUM(H117:H122)</f>
        <v>2400</v>
      </c>
      <c r="I123" s="87">
        <f t="shared" ref="I123:N123" si="41">+SUM(I117:I122)</f>
        <v>0</v>
      </c>
      <c r="J123" s="87">
        <f t="shared" si="41"/>
        <v>19529.760000000002</v>
      </c>
      <c r="K123" s="87">
        <f t="shared" si="41"/>
        <v>4533.7000000000007</v>
      </c>
      <c r="L123" s="87">
        <f t="shared" si="41"/>
        <v>0.80880000000000007</v>
      </c>
      <c r="M123" s="87">
        <f t="shared" si="41"/>
        <v>654.42361599999981</v>
      </c>
      <c r="N123" s="87">
        <f t="shared" si="41"/>
        <v>1683</v>
      </c>
      <c r="O123" s="188">
        <f>+SUM(O117:O122)</f>
        <v>2337.423616</v>
      </c>
      <c r="P123" s="87">
        <v>125.1</v>
      </c>
      <c r="Q123" s="87">
        <v>3080</v>
      </c>
      <c r="R123" s="87">
        <f>+SUM(R117:R122)</f>
        <v>0</v>
      </c>
      <c r="S123" s="87">
        <f t="shared" ref="S123" si="42">+SUM(S117:S122)</f>
        <v>0</v>
      </c>
      <c r="T123" s="87">
        <f>+SUM(T117:T122)</f>
        <v>0</v>
      </c>
      <c r="U123" s="87">
        <f>+SUM(U117:U122)</f>
        <v>22496.156383999998</v>
      </c>
      <c r="V123" s="87">
        <f>+SUM(V117:V122)</f>
        <v>20096.156383999998</v>
      </c>
    </row>
    <row r="124" spans="1:22" x14ac:dyDescent="0.25">
      <c r="A124" s="70"/>
      <c r="B124" s="36"/>
      <c r="C124" s="85"/>
      <c r="D124" s="42"/>
      <c r="E124" s="86"/>
      <c r="F124" s="86"/>
      <c r="G124" s="87"/>
      <c r="H124" s="87"/>
      <c r="I124" s="87"/>
      <c r="J124" s="87"/>
      <c r="K124" s="87"/>
      <c r="L124" s="87"/>
      <c r="M124" s="87"/>
      <c r="N124" s="87"/>
      <c r="O124" s="188"/>
      <c r="P124" s="87"/>
      <c r="Q124" s="87"/>
      <c r="R124" s="87"/>
      <c r="S124" s="87"/>
      <c r="T124" s="87"/>
      <c r="U124" s="87"/>
      <c r="V124" s="87"/>
    </row>
    <row r="125" spans="1:22" x14ac:dyDescent="0.25">
      <c r="A125" s="70"/>
      <c r="B125" s="36"/>
      <c r="C125" s="85"/>
      <c r="D125" s="42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189"/>
      <c r="P125" s="86"/>
      <c r="Q125" s="86"/>
      <c r="R125" s="174"/>
      <c r="S125" s="86"/>
      <c r="T125" s="86"/>
      <c r="U125" s="86"/>
      <c r="V125" s="86"/>
    </row>
    <row r="126" spans="1:22" x14ac:dyDescent="0.25">
      <c r="A126" s="212" t="s">
        <v>200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4"/>
    </row>
    <row r="127" spans="1:22" ht="22.5" x14ac:dyDescent="0.25">
      <c r="A127" s="37" t="s">
        <v>55</v>
      </c>
      <c r="B127" s="37" t="s">
        <v>283</v>
      </c>
      <c r="C127" s="37" t="s">
        <v>13</v>
      </c>
      <c r="D127" s="37" t="s">
        <v>66</v>
      </c>
      <c r="E127" s="37" t="s">
        <v>21</v>
      </c>
      <c r="F127" s="37" t="s">
        <v>15</v>
      </c>
      <c r="G127" s="37" t="s">
        <v>14</v>
      </c>
      <c r="H127" s="37" t="s">
        <v>52</v>
      </c>
      <c r="I127" s="37" t="s">
        <v>58</v>
      </c>
      <c r="J127" s="48" t="s">
        <v>156</v>
      </c>
      <c r="K127" s="48" t="s">
        <v>157</v>
      </c>
      <c r="L127" s="48" t="s">
        <v>158</v>
      </c>
      <c r="M127" s="48" t="s">
        <v>159</v>
      </c>
      <c r="N127" s="37" t="s">
        <v>160</v>
      </c>
      <c r="O127" s="184" t="s">
        <v>53</v>
      </c>
      <c r="P127" s="37" t="s">
        <v>54</v>
      </c>
      <c r="Q127" s="37" t="s">
        <v>16</v>
      </c>
      <c r="R127" s="37" t="s">
        <v>237</v>
      </c>
      <c r="S127" s="37" t="s">
        <v>57</v>
      </c>
      <c r="T127" s="37" t="s">
        <v>64</v>
      </c>
      <c r="U127" s="37" t="s">
        <v>62</v>
      </c>
      <c r="V127" s="37" t="s">
        <v>63</v>
      </c>
    </row>
    <row r="128" spans="1:22" ht="24" customHeight="1" x14ac:dyDescent="0.25">
      <c r="A128" s="49">
        <v>58</v>
      </c>
      <c r="B128" s="33">
        <v>1585782549</v>
      </c>
      <c r="C128" s="50" t="s">
        <v>230</v>
      </c>
      <c r="D128" s="50" t="s">
        <v>224</v>
      </c>
      <c r="E128" s="75">
        <v>16</v>
      </c>
      <c r="F128" s="66">
        <v>661.33</v>
      </c>
      <c r="G128" s="66">
        <f t="shared" ref="G128:G140" si="43">E128*F128</f>
        <v>10581.28</v>
      </c>
      <c r="H128" s="53"/>
      <c r="I128" s="53"/>
      <c r="J128" s="66">
        <v>5081</v>
      </c>
      <c r="K128" s="68">
        <f t="shared" ref="K128:K140" si="44">+G128-J128</f>
        <v>5500.2800000000007</v>
      </c>
      <c r="L128" s="69">
        <v>0.21360000000000001</v>
      </c>
      <c r="M128" s="66">
        <f>(G128-5081.01)*21.36%</f>
        <v>1174.8576720000001</v>
      </c>
      <c r="N128" s="66">
        <v>538.20000000000005</v>
      </c>
      <c r="O128" s="67">
        <f>M128+N128</f>
        <v>1713.0576720000001</v>
      </c>
      <c r="P128" s="66"/>
      <c r="Q128" s="53"/>
      <c r="R128" s="80"/>
      <c r="S128" s="53"/>
      <c r="T128" s="53"/>
      <c r="U128" s="68">
        <v>8868.2223279999998</v>
      </c>
      <c r="V128" s="68">
        <v>8868.2223279999998</v>
      </c>
    </row>
    <row r="129" spans="1:22" x14ac:dyDescent="0.25">
      <c r="A129" s="86">
        <v>59</v>
      </c>
      <c r="B129" s="33">
        <v>1586409196</v>
      </c>
      <c r="C129" s="50" t="s">
        <v>456</v>
      </c>
      <c r="D129" s="50" t="s">
        <v>249</v>
      </c>
      <c r="E129" s="75">
        <v>16</v>
      </c>
      <c r="F129" s="66">
        <v>414.83</v>
      </c>
      <c r="G129" s="66">
        <f>E129*F129</f>
        <v>6637.28</v>
      </c>
      <c r="H129" s="66">
        <v>400</v>
      </c>
      <c r="I129" s="49"/>
      <c r="J129" s="66">
        <f>VLOOKUP($G$96,Tabisr,1)</f>
        <v>5925.91</v>
      </c>
      <c r="K129" s="68">
        <f>+G129-J129</f>
        <v>711.36999999999989</v>
      </c>
      <c r="L129" s="69">
        <f>VLOOKUP($G$96,Tabisr,4)</f>
        <v>0.21360000000000001</v>
      </c>
      <c r="M129" s="66">
        <f>(G129-4244.01)*17.92%</f>
        <v>428.87398399999995</v>
      </c>
      <c r="N129" s="66">
        <v>388.05</v>
      </c>
      <c r="O129" s="67">
        <v>690.94</v>
      </c>
      <c r="P129" s="66"/>
      <c r="Q129" s="49"/>
      <c r="R129" s="109"/>
      <c r="S129" s="49"/>
      <c r="T129" s="55"/>
      <c r="U129" s="68">
        <v>5056.34</v>
      </c>
      <c r="V129" s="68">
        <v>4656.34</v>
      </c>
    </row>
    <row r="130" spans="1:22" x14ac:dyDescent="0.25">
      <c r="A130" s="111">
        <v>30</v>
      </c>
      <c r="B130" s="33">
        <v>1585782964</v>
      </c>
      <c r="C130" s="50" t="s">
        <v>291</v>
      </c>
      <c r="D130" s="50" t="s">
        <v>68</v>
      </c>
      <c r="E130" s="75">
        <v>16</v>
      </c>
      <c r="F130" s="66">
        <v>263.56</v>
      </c>
      <c r="G130" s="66">
        <f>E130*F130</f>
        <v>4216.96</v>
      </c>
      <c r="H130" s="66">
        <v>400</v>
      </c>
      <c r="I130" s="66"/>
      <c r="J130" s="66">
        <v>4244.01</v>
      </c>
      <c r="K130" s="68">
        <f>+G130-J130</f>
        <v>-27.050000000000182</v>
      </c>
      <c r="L130" s="69">
        <v>0.1792</v>
      </c>
      <c r="M130" s="66">
        <f>(G130-3651.01)*16%</f>
        <v>90.551999999999978</v>
      </c>
      <c r="N130" s="66">
        <v>293.25</v>
      </c>
      <c r="O130" s="67">
        <f>N130+M130</f>
        <v>383.80199999999996</v>
      </c>
      <c r="P130" s="66"/>
      <c r="Q130" s="66"/>
      <c r="R130" s="79"/>
      <c r="S130" s="66"/>
      <c r="T130" s="66"/>
      <c r="U130" s="68">
        <v>3133.1580000000004</v>
      </c>
      <c r="V130" s="68">
        <v>2733.1580000000004</v>
      </c>
    </row>
    <row r="131" spans="1:22" x14ac:dyDescent="0.25">
      <c r="A131" s="96">
        <v>282</v>
      </c>
      <c r="B131" s="40"/>
      <c r="C131" s="90" t="s">
        <v>239</v>
      </c>
      <c r="D131" s="149" t="s">
        <v>276</v>
      </c>
      <c r="E131" s="91"/>
      <c r="F131" s="170"/>
      <c r="G131" s="92"/>
      <c r="H131" s="63"/>
      <c r="I131" s="63"/>
      <c r="J131" s="92"/>
      <c r="K131" s="93"/>
      <c r="L131" s="94"/>
      <c r="M131" s="92"/>
      <c r="N131" s="92"/>
      <c r="O131" s="166"/>
      <c r="P131" s="92"/>
      <c r="Q131" s="63"/>
      <c r="R131" s="171"/>
      <c r="S131" s="63"/>
      <c r="T131" s="63"/>
      <c r="U131" s="93"/>
      <c r="V131" s="93"/>
    </row>
    <row r="132" spans="1:22" x14ac:dyDescent="0.25">
      <c r="A132" s="60">
        <v>60</v>
      </c>
      <c r="B132" s="40"/>
      <c r="C132" s="90" t="s">
        <v>239</v>
      </c>
      <c r="D132" s="90" t="s">
        <v>276</v>
      </c>
      <c r="E132" s="91"/>
      <c r="F132" s="170"/>
      <c r="G132" s="92"/>
      <c r="H132" s="63"/>
      <c r="I132" s="63"/>
      <c r="J132" s="92"/>
      <c r="K132" s="93"/>
      <c r="L132" s="94"/>
      <c r="M132" s="92"/>
      <c r="N132" s="92"/>
      <c r="O132" s="166"/>
      <c r="P132" s="92"/>
      <c r="Q132" s="63"/>
      <c r="R132" s="171"/>
      <c r="S132" s="63"/>
      <c r="T132" s="63"/>
      <c r="U132" s="93"/>
      <c r="V132" s="93"/>
    </row>
    <row r="133" spans="1:22" ht="15" customHeight="1" x14ac:dyDescent="0.25">
      <c r="A133" s="113">
        <v>61</v>
      </c>
      <c r="B133" s="44">
        <v>1585781632</v>
      </c>
      <c r="C133" s="114" t="s">
        <v>288</v>
      </c>
      <c r="D133" s="114" t="s">
        <v>457</v>
      </c>
      <c r="E133" s="172">
        <v>16</v>
      </c>
      <c r="F133" s="116">
        <v>312.26</v>
      </c>
      <c r="G133" s="117">
        <f t="shared" si="43"/>
        <v>4996.16</v>
      </c>
      <c r="H133" s="118">
        <v>400</v>
      </c>
      <c r="I133" s="118"/>
      <c r="J133" s="117">
        <v>5083</v>
      </c>
      <c r="K133" s="119">
        <f t="shared" si="44"/>
        <v>-86.840000000000146</v>
      </c>
      <c r="L133" s="120">
        <v>2.2136</v>
      </c>
      <c r="M133" s="117">
        <f t="shared" ref="M133:M140" si="45">(G133-5081.01)*21.36%</f>
        <v>-18.123960000000075</v>
      </c>
      <c r="N133" s="117">
        <v>540.20000000000005</v>
      </c>
      <c r="O133" s="194">
        <f t="shared" ref="O133:O134" si="46">M133+N133</f>
        <v>522.07603999999992</v>
      </c>
      <c r="P133" s="117"/>
      <c r="Q133" s="118"/>
      <c r="R133" s="167"/>
      <c r="S133" s="118"/>
      <c r="T133" s="118"/>
      <c r="U133" s="119">
        <v>4174.0839599999999</v>
      </c>
      <c r="V133" s="119">
        <v>3774.0839599999999</v>
      </c>
    </row>
    <row r="134" spans="1:22" ht="14.45" customHeight="1" x14ac:dyDescent="0.25">
      <c r="A134" s="98">
        <v>274</v>
      </c>
      <c r="B134" s="33">
        <v>1518771631</v>
      </c>
      <c r="C134" s="50" t="s">
        <v>470</v>
      </c>
      <c r="D134" s="50" t="s">
        <v>289</v>
      </c>
      <c r="E134" s="75">
        <v>16</v>
      </c>
      <c r="F134" s="112">
        <v>264.52</v>
      </c>
      <c r="G134" s="66">
        <f t="shared" si="43"/>
        <v>4232.32</v>
      </c>
      <c r="H134" s="53">
        <v>400</v>
      </c>
      <c r="I134" s="53"/>
      <c r="J134" s="66">
        <v>5083</v>
      </c>
      <c r="K134" s="68">
        <f t="shared" si="44"/>
        <v>-850.68000000000029</v>
      </c>
      <c r="L134" s="69">
        <v>2.2136</v>
      </c>
      <c r="M134" s="66">
        <f t="shared" si="45"/>
        <v>-181.28018400000011</v>
      </c>
      <c r="N134" s="66">
        <v>540.20000000000005</v>
      </c>
      <c r="O134" s="67">
        <f t="shared" si="46"/>
        <v>358.91981599999997</v>
      </c>
      <c r="P134" s="66"/>
      <c r="Q134" s="53"/>
      <c r="R134" s="80"/>
      <c r="S134" s="53"/>
      <c r="T134" s="53"/>
      <c r="U134" s="68">
        <v>3913.4001840000001</v>
      </c>
      <c r="V134" s="68">
        <v>3513.4001840000001</v>
      </c>
    </row>
    <row r="135" spans="1:22" ht="13.15" customHeight="1" x14ac:dyDescent="0.25">
      <c r="A135" s="98">
        <v>247</v>
      </c>
      <c r="B135" s="33">
        <v>1531017350</v>
      </c>
      <c r="C135" s="50" t="s">
        <v>428</v>
      </c>
      <c r="D135" s="50" t="s">
        <v>289</v>
      </c>
      <c r="E135" s="75">
        <v>16</v>
      </c>
      <c r="F135" s="112">
        <v>264.52</v>
      </c>
      <c r="G135" s="66">
        <f t="shared" ref="G135" si="47">E135*F135</f>
        <v>4232.32</v>
      </c>
      <c r="H135" s="53">
        <v>400</v>
      </c>
      <c r="I135" s="53"/>
      <c r="J135" s="66">
        <v>5083</v>
      </c>
      <c r="K135" s="68">
        <f t="shared" ref="K135" si="48">+G135-J135</f>
        <v>-850.68000000000029</v>
      </c>
      <c r="L135" s="69">
        <v>2.2136</v>
      </c>
      <c r="M135" s="66">
        <f t="shared" ref="M135" si="49">(G135-5081.01)*21.36%</f>
        <v>-181.28018400000011</v>
      </c>
      <c r="N135" s="66">
        <v>540.20000000000005</v>
      </c>
      <c r="O135" s="67">
        <f t="shared" ref="O135" si="50">M135+N135</f>
        <v>358.91981599999997</v>
      </c>
      <c r="P135" s="66"/>
      <c r="Q135" s="53"/>
      <c r="R135" s="80"/>
      <c r="S135" s="53"/>
      <c r="T135" s="53"/>
      <c r="U135" s="68">
        <v>4273.4001840000001</v>
      </c>
      <c r="V135" s="68">
        <v>3873.4001840000001</v>
      </c>
    </row>
    <row r="136" spans="1:22" ht="14.45" customHeight="1" x14ac:dyDescent="0.25">
      <c r="A136" s="98">
        <v>298</v>
      </c>
      <c r="B136" s="43" t="s">
        <v>445</v>
      </c>
      <c r="C136" s="50" t="s">
        <v>444</v>
      </c>
      <c r="D136" s="50" t="s">
        <v>289</v>
      </c>
      <c r="E136" s="75">
        <v>16</v>
      </c>
      <c r="F136" s="112">
        <v>264.52</v>
      </c>
      <c r="G136" s="66">
        <f t="shared" ref="G136" si="51">E136*F136</f>
        <v>4232.32</v>
      </c>
      <c r="H136" s="53">
        <v>400</v>
      </c>
      <c r="I136" s="53"/>
      <c r="J136" s="66">
        <v>5083</v>
      </c>
      <c r="K136" s="68">
        <f t="shared" ref="K136" si="52">+G136-J136</f>
        <v>-850.68000000000029</v>
      </c>
      <c r="L136" s="69">
        <v>2.2136</v>
      </c>
      <c r="M136" s="66">
        <f t="shared" ref="M136" si="53">(G136-5081.01)*21.36%</f>
        <v>-181.28018400000011</v>
      </c>
      <c r="N136" s="66">
        <v>540.20000000000005</v>
      </c>
      <c r="O136" s="67">
        <f t="shared" ref="O136" si="54">M136+N136</f>
        <v>358.91981599999997</v>
      </c>
      <c r="P136" s="66"/>
      <c r="Q136" s="53"/>
      <c r="R136" s="80"/>
      <c r="S136" s="53"/>
      <c r="T136" s="53"/>
      <c r="U136" s="68">
        <v>3752.4001840000001</v>
      </c>
      <c r="V136" s="68">
        <v>3352.4001840000001</v>
      </c>
    </row>
    <row r="137" spans="1:22" x14ac:dyDescent="0.25">
      <c r="A137" s="60">
        <v>62</v>
      </c>
      <c r="B137" s="40"/>
      <c r="C137" s="90" t="s">
        <v>239</v>
      </c>
      <c r="D137" s="90" t="s">
        <v>243</v>
      </c>
      <c r="E137" s="91"/>
      <c r="F137" s="170"/>
      <c r="G137" s="92"/>
      <c r="H137" s="63"/>
      <c r="I137" s="63"/>
      <c r="J137" s="92"/>
      <c r="K137" s="93"/>
      <c r="L137" s="94"/>
      <c r="M137" s="92"/>
      <c r="N137" s="92"/>
      <c r="O137" s="166"/>
      <c r="P137" s="92"/>
      <c r="Q137" s="63"/>
      <c r="R137" s="171"/>
      <c r="S137" s="63"/>
      <c r="T137" s="63"/>
      <c r="U137" s="93"/>
      <c r="V137" s="93"/>
    </row>
    <row r="138" spans="1:22" x14ac:dyDescent="0.25">
      <c r="A138" s="98">
        <v>63</v>
      </c>
      <c r="B138" s="33">
        <v>1585781658</v>
      </c>
      <c r="C138" s="50" t="s">
        <v>245</v>
      </c>
      <c r="D138" s="50" t="s">
        <v>243</v>
      </c>
      <c r="E138" s="75">
        <v>16</v>
      </c>
      <c r="F138" s="66">
        <v>264.52</v>
      </c>
      <c r="G138" s="66">
        <f t="shared" si="43"/>
        <v>4232.32</v>
      </c>
      <c r="H138" s="53">
        <v>400</v>
      </c>
      <c r="I138" s="53"/>
      <c r="J138" s="66">
        <v>5084</v>
      </c>
      <c r="K138" s="68">
        <f t="shared" si="44"/>
        <v>-851.68000000000029</v>
      </c>
      <c r="L138" s="69">
        <v>3.2136</v>
      </c>
      <c r="M138" s="66">
        <f t="shared" si="45"/>
        <v>-181.28018400000011</v>
      </c>
      <c r="N138" s="66">
        <v>541.20000000000005</v>
      </c>
      <c r="O138" s="67">
        <v>302.42</v>
      </c>
      <c r="P138" s="66"/>
      <c r="Q138" s="53"/>
      <c r="R138" s="80"/>
      <c r="S138" s="53"/>
      <c r="T138" s="53"/>
      <c r="U138" s="68">
        <v>4329.8999999999996</v>
      </c>
      <c r="V138" s="68">
        <v>3929.8999999999996</v>
      </c>
    </row>
    <row r="139" spans="1:22" x14ac:dyDescent="0.25">
      <c r="A139" s="98">
        <v>248</v>
      </c>
      <c r="B139" s="33">
        <v>1518771623</v>
      </c>
      <c r="C139" s="50" t="s">
        <v>325</v>
      </c>
      <c r="D139" s="50" t="s">
        <v>243</v>
      </c>
      <c r="E139" s="75">
        <v>16</v>
      </c>
      <c r="F139" s="66">
        <v>264.52</v>
      </c>
      <c r="G139" s="66">
        <f t="shared" ref="G139" si="55">E139*F139</f>
        <v>4232.32</v>
      </c>
      <c r="H139" s="53">
        <v>400</v>
      </c>
      <c r="I139" s="53"/>
      <c r="J139" s="66">
        <v>5084</v>
      </c>
      <c r="K139" s="68">
        <f t="shared" si="44"/>
        <v>-851.68000000000029</v>
      </c>
      <c r="L139" s="69">
        <v>3.2136</v>
      </c>
      <c r="M139" s="66">
        <f t="shared" si="45"/>
        <v>-181.28018400000011</v>
      </c>
      <c r="N139" s="66">
        <v>541.20000000000005</v>
      </c>
      <c r="O139" s="67">
        <v>302.42</v>
      </c>
      <c r="P139" s="66"/>
      <c r="Q139" s="53"/>
      <c r="R139" s="80"/>
      <c r="S139" s="53"/>
      <c r="T139" s="53"/>
      <c r="U139" s="68">
        <v>3429.8999999999996</v>
      </c>
      <c r="V139" s="68">
        <v>3029.8999999999996</v>
      </c>
    </row>
    <row r="140" spans="1:22" x14ac:dyDescent="0.25">
      <c r="A140" s="49">
        <v>64</v>
      </c>
      <c r="B140" s="33">
        <v>1585781674</v>
      </c>
      <c r="C140" s="50" t="s">
        <v>49</v>
      </c>
      <c r="D140" s="50" t="s">
        <v>276</v>
      </c>
      <c r="E140" s="75">
        <v>16</v>
      </c>
      <c r="F140" s="66">
        <v>264.52</v>
      </c>
      <c r="G140" s="66">
        <f t="shared" si="43"/>
        <v>4232.32</v>
      </c>
      <c r="H140" s="53">
        <v>400</v>
      </c>
      <c r="I140" s="53"/>
      <c r="J140" s="66">
        <v>5086</v>
      </c>
      <c r="K140" s="68">
        <f t="shared" si="44"/>
        <v>-853.68000000000029</v>
      </c>
      <c r="L140" s="69">
        <v>5.2135999999999996</v>
      </c>
      <c r="M140" s="66">
        <f t="shared" si="45"/>
        <v>-181.28018400000011</v>
      </c>
      <c r="N140" s="66">
        <v>543.20000000000005</v>
      </c>
      <c r="O140" s="67">
        <v>302.42</v>
      </c>
      <c r="P140" s="66"/>
      <c r="Q140" s="53"/>
      <c r="R140" s="80"/>
      <c r="S140" s="53"/>
      <c r="T140" s="53"/>
      <c r="U140" s="68">
        <v>4329.8999999999996</v>
      </c>
      <c r="V140" s="68">
        <v>3929.8999999999996</v>
      </c>
    </row>
    <row r="141" spans="1:22" x14ac:dyDescent="0.25">
      <c r="A141" s="70"/>
      <c r="B141" s="36"/>
      <c r="C141" s="85"/>
      <c r="D141" s="42"/>
      <c r="E141" s="86"/>
      <c r="F141" s="86"/>
      <c r="G141" s="87">
        <f t="shared" ref="G141:V141" si="56">SUM(G128:G140)</f>
        <v>51825.599999999999</v>
      </c>
      <c r="H141" s="87">
        <f>SUM(H128:H140)</f>
        <v>3600</v>
      </c>
      <c r="I141" s="87">
        <f t="shared" si="56"/>
        <v>0</v>
      </c>
      <c r="J141" s="87">
        <f t="shared" si="56"/>
        <v>50836.92</v>
      </c>
      <c r="K141" s="87">
        <f t="shared" si="56"/>
        <v>988.67999999999847</v>
      </c>
      <c r="L141" s="87">
        <f t="shared" si="56"/>
        <v>21.101599999999998</v>
      </c>
      <c r="M141" s="87">
        <f t="shared" si="56"/>
        <v>588.47859199999891</v>
      </c>
      <c r="N141" s="87">
        <f t="shared" si="56"/>
        <v>5005.8999999999996</v>
      </c>
      <c r="O141" s="188">
        <f t="shared" si="56"/>
        <v>5293.8951600000009</v>
      </c>
      <c r="P141" s="87">
        <f t="shared" si="56"/>
        <v>0</v>
      </c>
      <c r="Q141" s="87">
        <f t="shared" si="56"/>
        <v>0</v>
      </c>
      <c r="R141" s="87">
        <v>4871</v>
      </c>
      <c r="S141" s="87">
        <f t="shared" si="56"/>
        <v>0</v>
      </c>
      <c r="T141" s="87">
        <f t="shared" si="56"/>
        <v>0</v>
      </c>
      <c r="U141" s="87">
        <f t="shared" si="56"/>
        <v>45260.704839999999</v>
      </c>
      <c r="V141" s="87">
        <f t="shared" si="56"/>
        <v>41660.704839999999</v>
      </c>
    </row>
    <row r="142" spans="1:22" x14ac:dyDescent="0.25">
      <c r="A142" s="70"/>
      <c r="B142" s="36"/>
      <c r="C142" s="85"/>
      <c r="D142" s="42"/>
      <c r="E142" s="86"/>
      <c r="F142" s="86"/>
      <c r="G142" s="87"/>
      <c r="H142" s="87"/>
      <c r="I142" s="87"/>
      <c r="J142" s="87"/>
      <c r="K142" s="87"/>
      <c r="L142" s="87"/>
      <c r="M142" s="87"/>
      <c r="N142" s="87"/>
      <c r="O142" s="188"/>
      <c r="P142" s="87"/>
      <c r="Q142" s="87"/>
      <c r="R142" s="87"/>
      <c r="S142" s="87"/>
      <c r="T142" s="87"/>
      <c r="U142" s="87"/>
      <c r="V142" s="87"/>
    </row>
    <row r="143" spans="1:22" x14ac:dyDescent="0.25">
      <c r="A143" s="212" t="s">
        <v>201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4"/>
    </row>
    <row r="144" spans="1:22" ht="22.5" x14ac:dyDescent="0.25">
      <c r="A144" s="37" t="s">
        <v>55</v>
      </c>
      <c r="B144" s="37" t="s">
        <v>283</v>
      </c>
      <c r="C144" s="37" t="s">
        <v>13</v>
      </c>
      <c r="D144" s="37" t="s">
        <v>66</v>
      </c>
      <c r="E144" s="37" t="s">
        <v>21</v>
      </c>
      <c r="F144" s="37" t="s">
        <v>15</v>
      </c>
      <c r="G144" s="37" t="s">
        <v>14</v>
      </c>
      <c r="H144" s="37" t="s">
        <v>52</v>
      </c>
      <c r="I144" s="37" t="s">
        <v>58</v>
      </c>
      <c r="J144" s="48" t="s">
        <v>156</v>
      </c>
      <c r="K144" s="48" t="s">
        <v>157</v>
      </c>
      <c r="L144" s="48" t="s">
        <v>158</v>
      </c>
      <c r="M144" s="48" t="s">
        <v>159</v>
      </c>
      <c r="N144" s="37" t="s">
        <v>160</v>
      </c>
      <c r="O144" s="184" t="s">
        <v>53</v>
      </c>
      <c r="P144" s="37" t="s">
        <v>54</v>
      </c>
      <c r="Q144" s="37" t="s">
        <v>16</v>
      </c>
      <c r="R144" s="37" t="s">
        <v>237</v>
      </c>
      <c r="S144" s="37" t="s">
        <v>57</v>
      </c>
      <c r="T144" s="37" t="s">
        <v>64</v>
      </c>
      <c r="U144" s="37" t="s">
        <v>62</v>
      </c>
      <c r="V144" s="37" t="s">
        <v>63</v>
      </c>
    </row>
    <row r="145" spans="1:22" x14ac:dyDescent="0.25">
      <c r="A145" s="49">
        <v>65</v>
      </c>
      <c r="B145" s="33">
        <v>1585782328</v>
      </c>
      <c r="C145" s="50" t="s">
        <v>221</v>
      </c>
      <c r="D145" s="33" t="s">
        <v>161</v>
      </c>
      <c r="E145" s="75">
        <v>16</v>
      </c>
      <c r="F145" s="66">
        <v>661.33</v>
      </c>
      <c r="G145" s="66">
        <f t="shared" ref="G145" si="57">E145*F145</f>
        <v>10581.28</v>
      </c>
      <c r="H145" s="66"/>
      <c r="I145" s="49"/>
      <c r="J145" s="66">
        <f>VLOOKUP($G$146,Tabisr,1)</f>
        <v>2422.81</v>
      </c>
      <c r="K145" s="68">
        <f t="shared" ref="K145" si="58">+G145-J145</f>
        <v>8158.4700000000012</v>
      </c>
      <c r="L145" s="69">
        <f>VLOOKUP($G$146,Tabisr,4)</f>
        <v>0.10879999999999999</v>
      </c>
      <c r="M145" s="66">
        <f>(G145-5081.01)*21.36%</f>
        <v>1174.8576720000001</v>
      </c>
      <c r="N145" s="66">
        <v>538.20000000000005</v>
      </c>
      <c r="O145" s="67">
        <f>M145+N145</f>
        <v>1713.0576720000001</v>
      </c>
      <c r="P145" s="66">
        <f>VLOOKUP($G$146,Tabsub,3)</f>
        <v>0</v>
      </c>
      <c r="Q145" s="66"/>
      <c r="R145" s="79"/>
      <c r="S145" s="66"/>
      <c r="T145" s="66"/>
      <c r="U145" s="68">
        <v>8868.2223279999998</v>
      </c>
      <c r="V145" s="68">
        <v>8868.2223279999998</v>
      </c>
    </row>
    <row r="146" spans="1:22" x14ac:dyDescent="0.25">
      <c r="A146" s="49">
        <v>66</v>
      </c>
      <c r="B146" s="33">
        <v>1585781704</v>
      </c>
      <c r="C146" s="50" t="s">
        <v>220</v>
      </c>
      <c r="D146" s="50" t="s">
        <v>74</v>
      </c>
      <c r="E146" s="75">
        <v>16</v>
      </c>
      <c r="F146" s="75">
        <v>263.56</v>
      </c>
      <c r="G146" s="66">
        <f t="shared" ref="G146" si="59">E146*F146</f>
        <v>4216.96</v>
      </c>
      <c r="H146" s="66">
        <v>400</v>
      </c>
      <c r="I146" s="49"/>
      <c r="J146" s="66">
        <f t="shared" ref="J146:J147" si="60">VLOOKUP($G$27,Tabisr,1)</f>
        <v>2422.81</v>
      </c>
      <c r="K146" s="68">
        <f t="shared" ref="K146" si="61">+G146-J146</f>
        <v>1794.15</v>
      </c>
      <c r="L146" s="69">
        <f t="shared" ref="L146:L147" si="62">VLOOKUP($G$27,Tabisr,4)</f>
        <v>0.10879999999999999</v>
      </c>
      <c r="M146" s="66">
        <f t="shared" ref="M146:M147" si="63">(G146-3651.01)*16%</f>
        <v>90.551999999999978</v>
      </c>
      <c r="N146" s="66">
        <v>293.25</v>
      </c>
      <c r="O146" s="67">
        <f>N146+M146</f>
        <v>383.80199999999996</v>
      </c>
      <c r="P146" s="66"/>
      <c r="Q146" s="66"/>
      <c r="R146" s="79"/>
      <c r="S146" s="66"/>
      <c r="T146" s="66"/>
      <c r="U146" s="68">
        <v>3463.1580000000004</v>
      </c>
      <c r="V146" s="68">
        <v>3063.1580000000004</v>
      </c>
    </row>
    <row r="147" spans="1:22" x14ac:dyDescent="0.25">
      <c r="A147" s="49">
        <v>67</v>
      </c>
      <c r="B147" s="33">
        <v>2842635933</v>
      </c>
      <c r="C147" s="50" t="s">
        <v>369</v>
      </c>
      <c r="D147" s="121" t="s">
        <v>76</v>
      </c>
      <c r="E147" s="75">
        <v>16</v>
      </c>
      <c r="F147" s="75">
        <v>263.56</v>
      </c>
      <c r="G147" s="66">
        <f t="shared" ref="G147:G152" si="64">E147*F147</f>
        <v>4216.96</v>
      </c>
      <c r="H147" s="66">
        <v>400</v>
      </c>
      <c r="I147" s="49"/>
      <c r="J147" s="66">
        <f t="shared" si="60"/>
        <v>2422.81</v>
      </c>
      <c r="K147" s="68">
        <f t="shared" ref="K147" si="65">+G147-J147</f>
        <v>1794.15</v>
      </c>
      <c r="L147" s="69">
        <f t="shared" si="62"/>
        <v>0.10879999999999999</v>
      </c>
      <c r="M147" s="66">
        <f t="shared" si="63"/>
        <v>90.551999999999978</v>
      </c>
      <c r="N147" s="66">
        <v>293.25</v>
      </c>
      <c r="O147" s="67">
        <f>N147+M147</f>
        <v>383.80199999999996</v>
      </c>
      <c r="P147" s="66"/>
      <c r="Q147" s="66"/>
      <c r="R147" s="79"/>
      <c r="S147" s="66"/>
      <c r="T147" s="66"/>
      <c r="U147" s="68">
        <v>4233.1580000000004</v>
      </c>
      <c r="V147" s="68">
        <v>3833.1580000000004</v>
      </c>
    </row>
    <row r="148" spans="1:22" ht="10.15" customHeight="1" x14ac:dyDescent="0.25">
      <c r="A148" s="60">
        <v>258</v>
      </c>
      <c r="B148" s="181"/>
      <c r="C148" s="149" t="s">
        <v>239</v>
      </c>
      <c r="D148" s="90" t="s">
        <v>337</v>
      </c>
      <c r="E148" s="91"/>
      <c r="F148" s="91"/>
      <c r="G148" s="92"/>
      <c r="H148" s="92"/>
      <c r="I148" s="60"/>
      <c r="J148" s="92"/>
      <c r="K148" s="93"/>
      <c r="L148" s="94"/>
      <c r="M148" s="92"/>
      <c r="N148" s="92"/>
      <c r="O148" s="166"/>
      <c r="P148" s="92"/>
      <c r="Q148" s="92"/>
      <c r="R148" s="173"/>
      <c r="S148" s="92"/>
      <c r="T148" s="92"/>
      <c r="U148" s="93"/>
      <c r="V148" s="93"/>
    </row>
    <row r="149" spans="1:22" ht="15.6" customHeight="1" x14ac:dyDescent="0.25">
      <c r="A149" s="49">
        <v>68</v>
      </c>
      <c r="B149" s="33">
        <v>2893228576</v>
      </c>
      <c r="C149" s="50" t="s">
        <v>294</v>
      </c>
      <c r="D149" s="50" t="s">
        <v>277</v>
      </c>
      <c r="E149" s="75">
        <v>16</v>
      </c>
      <c r="F149" s="75">
        <v>199.8</v>
      </c>
      <c r="G149" s="66">
        <f t="shared" si="64"/>
        <v>3196.8</v>
      </c>
      <c r="H149" s="66">
        <v>400</v>
      </c>
      <c r="I149" s="49"/>
      <c r="J149" s="66">
        <v>2077.5100000000002</v>
      </c>
      <c r="K149" s="68">
        <v>121.95</v>
      </c>
      <c r="L149" s="69">
        <v>0.10879999999999999</v>
      </c>
      <c r="M149" s="66">
        <f>(G149-2077.51)*10.88%</f>
        <v>121.77875200000001</v>
      </c>
      <c r="N149" s="66">
        <v>121.95</v>
      </c>
      <c r="O149" s="67">
        <f>M149+N149</f>
        <v>243.72875200000001</v>
      </c>
      <c r="P149" s="66"/>
      <c r="Q149" s="66"/>
      <c r="R149" s="79"/>
      <c r="S149" s="66"/>
      <c r="T149" s="66"/>
      <c r="U149" s="68">
        <v>3478.1712480000001</v>
      </c>
      <c r="V149" s="68">
        <v>3078.1712480000001</v>
      </c>
    </row>
    <row r="150" spans="1:22" x14ac:dyDescent="0.25">
      <c r="A150" s="49">
        <v>70</v>
      </c>
      <c r="B150" s="33">
        <v>1588823530</v>
      </c>
      <c r="C150" s="50" t="s">
        <v>305</v>
      </c>
      <c r="D150" s="50" t="s">
        <v>278</v>
      </c>
      <c r="E150" s="75">
        <v>16</v>
      </c>
      <c r="F150" s="75">
        <v>233.5</v>
      </c>
      <c r="G150" s="66">
        <f t="shared" si="64"/>
        <v>3736</v>
      </c>
      <c r="H150" s="66">
        <v>400</v>
      </c>
      <c r="I150" s="49"/>
      <c r="J150" s="66">
        <v>2077.5100000000002</v>
      </c>
      <c r="K150" s="68">
        <v>121.95</v>
      </c>
      <c r="L150" s="69">
        <v>0.10879999999999999</v>
      </c>
      <c r="M150" s="66">
        <f>(G150-2077.51)*10.88%</f>
        <v>180.44371199999998</v>
      </c>
      <c r="N150" s="66">
        <v>121.95</v>
      </c>
      <c r="O150" s="67">
        <f>M150+N150</f>
        <v>302.39371199999999</v>
      </c>
      <c r="P150" s="66"/>
      <c r="Q150" s="66"/>
      <c r="R150" s="79"/>
      <c r="S150" s="66"/>
      <c r="T150" s="66"/>
      <c r="U150" s="68">
        <v>3958.7062879999999</v>
      </c>
      <c r="V150" s="68">
        <v>3558.7062879999999</v>
      </c>
    </row>
    <row r="151" spans="1:22" x14ac:dyDescent="0.25">
      <c r="A151" s="49">
        <v>71</v>
      </c>
      <c r="B151" s="33">
        <v>1588683682</v>
      </c>
      <c r="C151" s="50" t="s">
        <v>306</v>
      </c>
      <c r="D151" s="50" t="s">
        <v>279</v>
      </c>
      <c r="E151" s="75">
        <v>16</v>
      </c>
      <c r="F151" s="75">
        <v>173</v>
      </c>
      <c r="G151" s="66">
        <f t="shared" si="64"/>
        <v>2768</v>
      </c>
      <c r="H151" s="66">
        <v>400</v>
      </c>
      <c r="I151" s="49"/>
      <c r="J151" s="66">
        <v>2077.5100000000002</v>
      </c>
      <c r="K151" s="68">
        <v>121.95</v>
      </c>
      <c r="L151" s="69">
        <v>0.10879999999999999</v>
      </c>
      <c r="M151" s="66">
        <f>(G151-2077.51)*10.88%</f>
        <v>75.12531199999998</v>
      </c>
      <c r="N151" s="66">
        <v>121.95</v>
      </c>
      <c r="O151" s="67">
        <f>M151+N151</f>
        <v>197.075312</v>
      </c>
      <c r="P151" s="66"/>
      <c r="Q151" s="66"/>
      <c r="R151" s="79"/>
      <c r="S151" s="66"/>
      <c r="T151" s="66"/>
      <c r="U151" s="68">
        <v>3096.024688</v>
      </c>
      <c r="V151" s="68">
        <v>2696.024688</v>
      </c>
    </row>
    <row r="152" spans="1:22" ht="22.5" x14ac:dyDescent="0.25">
      <c r="A152" s="49">
        <v>72</v>
      </c>
      <c r="B152" s="33">
        <v>1256977170</v>
      </c>
      <c r="C152" s="50" t="s">
        <v>307</v>
      </c>
      <c r="D152" s="50" t="s">
        <v>280</v>
      </c>
      <c r="E152" s="75">
        <v>16</v>
      </c>
      <c r="F152" s="75">
        <v>199.8</v>
      </c>
      <c r="G152" s="66">
        <f t="shared" si="64"/>
        <v>3196.8</v>
      </c>
      <c r="H152" s="66">
        <v>400</v>
      </c>
      <c r="I152" s="49"/>
      <c r="J152" s="66">
        <v>2077.5100000000002</v>
      </c>
      <c r="K152" s="68">
        <v>121.95</v>
      </c>
      <c r="L152" s="69">
        <v>0.10879999999999999</v>
      </c>
      <c r="M152" s="66">
        <f>(G152-2077.51)*10.88%</f>
        <v>121.77875200000001</v>
      </c>
      <c r="N152" s="66">
        <v>121.95</v>
      </c>
      <c r="O152" s="67">
        <f>M152+N152</f>
        <v>243.72875200000001</v>
      </c>
      <c r="P152" s="66"/>
      <c r="Q152" s="66"/>
      <c r="R152" s="79"/>
      <c r="S152" s="66"/>
      <c r="T152" s="66"/>
      <c r="U152" s="68">
        <v>3478.1712480000001</v>
      </c>
      <c r="V152" s="68">
        <v>3078.1712480000001</v>
      </c>
    </row>
    <row r="153" spans="1:22" x14ac:dyDescent="0.25">
      <c r="A153" s="70"/>
      <c r="B153" s="36"/>
      <c r="C153" s="71"/>
      <c r="D153" s="36"/>
      <c r="E153" s="72"/>
      <c r="F153" s="73"/>
      <c r="G153" s="81">
        <f>+SUM(G145:G152)</f>
        <v>31912.799999999999</v>
      </c>
      <c r="H153" s="81">
        <f>+SUM(H145:H152)</f>
        <v>2400</v>
      </c>
      <c r="I153" s="81">
        <f t="shared" ref="I153:T153" si="66">+SUM(I145:I152)</f>
        <v>0</v>
      </c>
      <c r="J153" s="81">
        <f t="shared" si="66"/>
        <v>15578.470000000001</v>
      </c>
      <c r="K153" s="81">
        <f t="shared" si="66"/>
        <v>12234.570000000003</v>
      </c>
      <c r="L153" s="81">
        <f t="shared" si="66"/>
        <v>0.76159999999999994</v>
      </c>
      <c r="M153" s="81">
        <f t="shared" si="66"/>
        <v>1855.0881999999997</v>
      </c>
      <c r="N153" s="81">
        <f t="shared" si="66"/>
        <v>1612.5000000000002</v>
      </c>
      <c r="O153" s="84">
        <f>+SUM(O145:O152)</f>
        <v>3467.5882000000001</v>
      </c>
      <c r="P153" s="81">
        <v>500.4</v>
      </c>
      <c r="Q153" s="81">
        <f t="shared" si="66"/>
        <v>0</v>
      </c>
      <c r="R153" s="81">
        <v>770</v>
      </c>
      <c r="S153" s="81">
        <f t="shared" si="66"/>
        <v>0</v>
      </c>
      <c r="T153" s="81">
        <f t="shared" si="66"/>
        <v>0</v>
      </c>
      <c r="U153" s="81">
        <f>+SUM(U145:U152)</f>
        <v>30575.611799999999</v>
      </c>
      <c r="V153" s="81">
        <f>+SUM(V145:V152)</f>
        <v>28175.611799999999</v>
      </c>
    </row>
    <row r="154" spans="1:22" x14ac:dyDescent="0.25">
      <c r="A154" s="70"/>
      <c r="B154" s="36"/>
      <c r="C154" s="71"/>
      <c r="D154" s="36"/>
      <c r="E154" s="72"/>
      <c r="F154" s="73"/>
      <c r="G154" s="81"/>
      <c r="H154" s="81"/>
      <c r="I154" s="81"/>
      <c r="J154" s="81"/>
      <c r="K154" s="81"/>
      <c r="L154" s="81"/>
      <c r="M154" s="81"/>
      <c r="N154" s="81"/>
      <c r="O154" s="84"/>
      <c r="P154" s="81"/>
      <c r="Q154" s="81"/>
      <c r="R154" s="81"/>
      <c r="S154" s="81"/>
      <c r="T154" s="81"/>
      <c r="U154" s="81"/>
      <c r="V154" s="81"/>
    </row>
    <row r="155" spans="1:22" x14ac:dyDescent="0.25">
      <c r="A155" s="212" t="s">
        <v>202</v>
      </c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4"/>
    </row>
    <row r="156" spans="1:22" ht="22.5" x14ac:dyDescent="0.25">
      <c r="A156" s="37" t="s">
        <v>55</v>
      </c>
      <c r="B156" s="37" t="s">
        <v>283</v>
      </c>
      <c r="C156" s="37" t="s">
        <v>13</v>
      </c>
      <c r="D156" s="37" t="s">
        <v>66</v>
      </c>
      <c r="E156" s="37" t="s">
        <v>21</v>
      </c>
      <c r="F156" s="37" t="s">
        <v>15</v>
      </c>
      <c r="G156" s="37" t="s">
        <v>14</v>
      </c>
      <c r="H156" s="37" t="s">
        <v>52</v>
      </c>
      <c r="I156" s="37" t="s">
        <v>58</v>
      </c>
      <c r="J156" s="48" t="s">
        <v>156</v>
      </c>
      <c r="K156" s="48" t="s">
        <v>157</v>
      </c>
      <c r="L156" s="48" t="s">
        <v>158</v>
      </c>
      <c r="M156" s="48" t="s">
        <v>159</v>
      </c>
      <c r="N156" s="37" t="s">
        <v>160</v>
      </c>
      <c r="O156" s="184" t="s">
        <v>53</v>
      </c>
      <c r="P156" s="37" t="s">
        <v>54</v>
      </c>
      <c r="Q156" s="37" t="s">
        <v>16</v>
      </c>
      <c r="R156" s="37" t="s">
        <v>237</v>
      </c>
      <c r="S156" s="37" t="s">
        <v>57</v>
      </c>
      <c r="T156" s="37" t="s">
        <v>64</v>
      </c>
      <c r="U156" s="37" t="s">
        <v>62</v>
      </c>
      <c r="V156" s="37" t="s">
        <v>63</v>
      </c>
    </row>
    <row r="157" spans="1:22" x14ac:dyDescent="0.25">
      <c r="A157" s="49">
        <v>76</v>
      </c>
      <c r="B157" s="33">
        <v>1586243609</v>
      </c>
      <c r="C157" s="50" t="s">
        <v>179</v>
      </c>
      <c r="D157" s="50" t="s">
        <v>370</v>
      </c>
      <c r="E157" s="75">
        <v>16</v>
      </c>
      <c r="F157" s="66">
        <v>414.83</v>
      </c>
      <c r="G157" s="66">
        <f>E157*F157</f>
        <v>6637.28</v>
      </c>
      <c r="H157" s="66">
        <v>400</v>
      </c>
      <c r="I157" s="49"/>
      <c r="J157" s="66">
        <f>VLOOKUP($G$96,Tabisr,1)</f>
        <v>5925.91</v>
      </c>
      <c r="K157" s="68">
        <f>+G157-J157</f>
        <v>711.36999999999989</v>
      </c>
      <c r="L157" s="69">
        <f>VLOOKUP($G$96,Tabisr,4)</f>
        <v>0.21360000000000001</v>
      </c>
      <c r="M157" s="66">
        <f>(G157-4244.01)*17.92%</f>
        <v>428.87398399999995</v>
      </c>
      <c r="N157" s="66">
        <v>388.05</v>
      </c>
      <c r="O157" s="67">
        <v>690.94</v>
      </c>
      <c r="P157" s="66"/>
      <c r="Q157" s="49"/>
      <c r="R157" s="109"/>
      <c r="S157" s="49"/>
      <c r="T157" s="55"/>
      <c r="U157" s="68">
        <v>5846.34</v>
      </c>
      <c r="V157" s="68">
        <v>5446.34</v>
      </c>
    </row>
    <row r="158" spans="1:22" ht="22.15" customHeight="1" x14ac:dyDescent="0.25">
      <c r="A158" s="49">
        <v>77</v>
      </c>
      <c r="B158" s="33">
        <v>1534320735</v>
      </c>
      <c r="C158" s="50" t="s">
        <v>406</v>
      </c>
      <c r="D158" s="50" t="s">
        <v>71</v>
      </c>
      <c r="E158" s="75">
        <v>16</v>
      </c>
      <c r="F158" s="75">
        <v>214.1</v>
      </c>
      <c r="G158" s="66">
        <f>E158*F158</f>
        <v>3425.6</v>
      </c>
      <c r="H158" s="66">
        <v>400</v>
      </c>
      <c r="I158" s="49"/>
      <c r="J158" s="66">
        <f>VLOOKUP($G$27,Tabisr,1)</f>
        <v>2422.81</v>
      </c>
      <c r="K158" s="68">
        <f>+G158-J158</f>
        <v>1002.79</v>
      </c>
      <c r="L158" s="69">
        <f>VLOOKUP($G$27,Tabisr,4)</f>
        <v>0.10879999999999999</v>
      </c>
      <c r="M158" s="66">
        <f>(G158-3651.01)*16%</f>
        <v>-36.065600000000053</v>
      </c>
      <c r="N158" s="66">
        <v>293.25</v>
      </c>
      <c r="O158" s="67">
        <f>O181</f>
        <v>268.62219199999998</v>
      </c>
      <c r="P158" s="66"/>
      <c r="Q158" s="66"/>
      <c r="R158" s="79"/>
      <c r="S158" s="66"/>
      <c r="T158" s="66"/>
      <c r="U158" s="68">
        <v>3682.077808</v>
      </c>
      <c r="V158" s="68">
        <v>3282.077808</v>
      </c>
    </row>
    <row r="159" spans="1:22" ht="13.15" customHeight="1" x14ac:dyDescent="0.25">
      <c r="A159" s="49">
        <v>305</v>
      </c>
      <c r="B159" s="33">
        <v>1576922635</v>
      </c>
      <c r="C159" s="50" t="s">
        <v>453</v>
      </c>
      <c r="D159" s="50" t="s">
        <v>75</v>
      </c>
      <c r="E159" s="75">
        <v>16</v>
      </c>
      <c r="F159" s="75">
        <v>263.56</v>
      </c>
      <c r="G159" s="66">
        <f>E159*F159</f>
        <v>4216.96</v>
      </c>
      <c r="H159" s="66">
        <v>400</v>
      </c>
      <c r="I159" s="49"/>
      <c r="J159" s="66">
        <f>VLOOKUP($G$27,Tabisr,1)</f>
        <v>2422.81</v>
      </c>
      <c r="K159" s="68">
        <f>+G159-J159</f>
        <v>1794.15</v>
      </c>
      <c r="L159" s="69">
        <f>VLOOKUP($G$27,Tabisr,4)</f>
        <v>0.10879999999999999</v>
      </c>
      <c r="M159" s="66">
        <f>(G159-3651.01)*16%</f>
        <v>90.551999999999978</v>
      </c>
      <c r="N159" s="66">
        <v>293.25</v>
      </c>
      <c r="O159" s="67">
        <f>N159+M159</f>
        <v>383.80199999999996</v>
      </c>
      <c r="P159" s="66"/>
      <c r="Q159" s="66"/>
      <c r="R159" s="79"/>
      <c r="S159" s="66"/>
      <c r="T159" s="66"/>
      <c r="U159" s="68">
        <v>4233.1580000000004</v>
      </c>
      <c r="V159" s="68">
        <v>3833.1580000000004</v>
      </c>
    </row>
    <row r="160" spans="1:22" x14ac:dyDescent="0.25">
      <c r="A160" s="49">
        <v>78</v>
      </c>
      <c r="B160" s="33">
        <v>1585781721</v>
      </c>
      <c r="C160" s="50" t="s">
        <v>106</v>
      </c>
      <c r="D160" s="33" t="s">
        <v>75</v>
      </c>
      <c r="E160" s="75">
        <v>16</v>
      </c>
      <c r="F160" s="75">
        <v>263.56</v>
      </c>
      <c r="G160" s="66">
        <f>E160*F160</f>
        <v>4216.96</v>
      </c>
      <c r="H160" s="66">
        <v>400</v>
      </c>
      <c r="I160" s="49"/>
      <c r="J160" s="66">
        <f>VLOOKUP($G$27,Tabisr,1)</f>
        <v>2422.81</v>
      </c>
      <c r="K160" s="68">
        <f>+G160-J160</f>
        <v>1794.15</v>
      </c>
      <c r="L160" s="69">
        <f>VLOOKUP($G$27,Tabisr,4)</f>
        <v>0.10879999999999999</v>
      </c>
      <c r="M160" s="66">
        <f>(G160-3651.01)*16%</f>
        <v>90.551999999999978</v>
      </c>
      <c r="N160" s="66">
        <v>293.25</v>
      </c>
      <c r="O160" s="67">
        <f>N160+M160</f>
        <v>383.80199999999996</v>
      </c>
      <c r="P160" s="66"/>
      <c r="Q160" s="66"/>
      <c r="R160" s="79"/>
      <c r="S160" s="66"/>
      <c r="T160" s="66"/>
      <c r="U160" s="68">
        <v>4233.1580000000004</v>
      </c>
      <c r="V160" s="68">
        <v>3833.1580000000004</v>
      </c>
    </row>
    <row r="161" spans="1:22" x14ac:dyDescent="0.25">
      <c r="A161" s="70"/>
      <c r="B161" s="36"/>
      <c r="C161" s="85"/>
      <c r="D161" s="42"/>
      <c r="E161" s="86"/>
      <c r="F161" s="86"/>
      <c r="G161" s="87">
        <f t="shared" ref="G161:V161" si="67">+SUM(G157:G160)</f>
        <v>18496.8</v>
      </c>
      <c r="H161" s="87">
        <f>+SUM(H157:H160)</f>
        <v>1600</v>
      </c>
      <c r="I161" s="87">
        <f t="shared" si="67"/>
        <v>0</v>
      </c>
      <c r="J161" s="87">
        <f t="shared" si="67"/>
        <v>13194.339999999998</v>
      </c>
      <c r="K161" s="87">
        <f t="shared" si="67"/>
        <v>5302.46</v>
      </c>
      <c r="L161" s="87">
        <f t="shared" si="67"/>
        <v>0.54</v>
      </c>
      <c r="M161" s="87">
        <f t="shared" si="67"/>
        <v>573.91238399999986</v>
      </c>
      <c r="N161" s="87">
        <f t="shared" si="67"/>
        <v>1267.8</v>
      </c>
      <c r="O161" s="188">
        <f t="shared" si="67"/>
        <v>1727.1661919999999</v>
      </c>
      <c r="P161" s="87">
        <v>125.1</v>
      </c>
      <c r="Q161" s="87">
        <f t="shared" si="67"/>
        <v>0</v>
      </c>
      <c r="R161" s="87">
        <v>250</v>
      </c>
      <c r="S161" s="87">
        <f t="shared" si="67"/>
        <v>0</v>
      </c>
      <c r="T161" s="87">
        <v>250</v>
      </c>
      <c r="U161" s="87">
        <f t="shared" si="67"/>
        <v>17994.733808000001</v>
      </c>
      <c r="V161" s="87">
        <f t="shared" si="67"/>
        <v>16394.733808000001</v>
      </c>
    </row>
    <row r="162" spans="1:22" ht="10.9" customHeight="1" x14ac:dyDescent="0.25">
      <c r="A162" s="70"/>
      <c r="B162" s="36"/>
      <c r="C162" s="85"/>
      <c r="D162" s="42"/>
      <c r="E162" s="86"/>
      <c r="F162" s="86"/>
      <c r="G162" s="87"/>
      <c r="H162" s="87"/>
      <c r="I162" s="87"/>
      <c r="J162" s="87"/>
      <c r="K162" s="87"/>
      <c r="L162" s="87"/>
      <c r="M162" s="87"/>
      <c r="N162" s="87"/>
      <c r="O162" s="188"/>
      <c r="P162" s="87"/>
      <c r="Q162" s="87"/>
      <c r="R162" s="87"/>
      <c r="S162" s="87"/>
      <c r="T162" s="87"/>
      <c r="U162" s="87"/>
      <c r="V162" s="87"/>
    </row>
    <row r="163" spans="1:22" x14ac:dyDescent="0.25">
      <c r="A163" s="212" t="s">
        <v>203</v>
      </c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4"/>
    </row>
    <row r="164" spans="1:22" ht="22.5" x14ac:dyDescent="0.25">
      <c r="A164" s="37" t="s">
        <v>55</v>
      </c>
      <c r="B164" s="37" t="s">
        <v>283</v>
      </c>
      <c r="C164" s="37" t="s">
        <v>13</v>
      </c>
      <c r="D164" s="37" t="s">
        <v>66</v>
      </c>
      <c r="E164" s="37" t="s">
        <v>21</v>
      </c>
      <c r="F164" s="37" t="s">
        <v>15</v>
      </c>
      <c r="G164" s="37" t="s">
        <v>14</v>
      </c>
      <c r="H164" s="37" t="s">
        <v>52</v>
      </c>
      <c r="I164" s="37" t="s">
        <v>58</v>
      </c>
      <c r="J164" s="48" t="s">
        <v>156</v>
      </c>
      <c r="K164" s="48" t="s">
        <v>157</v>
      </c>
      <c r="L164" s="48" t="s">
        <v>158</v>
      </c>
      <c r="M164" s="48" t="s">
        <v>159</v>
      </c>
      <c r="N164" s="37" t="s">
        <v>160</v>
      </c>
      <c r="O164" s="184" t="s">
        <v>53</v>
      </c>
      <c r="P164" s="37" t="s">
        <v>54</v>
      </c>
      <c r="Q164" s="37" t="s">
        <v>16</v>
      </c>
      <c r="R164" s="37" t="s">
        <v>237</v>
      </c>
      <c r="S164" s="37" t="s">
        <v>57</v>
      </c>
      <c r="T164" s="37" t="s">
        <v>64</v>
      </c>
      <c r="U164" s="37" t="s">
        <v>62</v>
      </c>
      <c r="V164" s="37" t="s">
        <v>63</v>
      </c>
    </row>
    <row r="165" spans="1:22" x14ac:dyDescent="0.25">
      <c r="A165" s="49">
        <v>79</v>
      </c>
      <c r="B165" s="33">
        <v>1585781739</v>
      </c>
      <c r="C165" s="50" t="s">
        <v>20</v>
      </c>
      <c r="D165" s="50" t="s">
        <v>89</v>
      </c>
      <c r="E165" s="75">
        <v>16</v>
      </c>
      <c r="F165" s="66">
        <v>414.83</v>
      </c>
      <c r="G165" s="66">
        <f>E165*F165</f>
        <v>6637.28</v>
      </c>
      <c r="H165" s="66">
        <v>400</v>
      </c>
      <c r="I165" s="49"/>
      <c r="J165" s="66">
        <f>VLOOKUP($G$96,Tabisr,1)</f>
        <v>5925.91</v>
      </c>
      <c r="K165" s="68">
        <f>+G165-J165</f>
        <v>711.36999999999989</v>
      </c>
      <c r="L165" s="69">
        <f>VLOOKUP($G$96,Tabisr,4)</f>
        <v>0.21360000000000001</v>
      </c>
      <c r="M165" s="66">
        <f>(G165-4244.01)*17.92%</f>
        <v>428.87398399999995</v>
      </c>
      <c r="N165" s="66">
        <v>388.05</v>
      </c>
      <c r="O165" s="67">
        <v>690.94</v>
      </c>
      <c r="P165" s="66"/>
      <c r="Q165" s="49"/>
      <c r="R165" s="109"/>
      <c r="S165" s="49"/>
      <c r="T165" s="55"/>
      <c r="U165" s="68">
        <v>6346.34</v>
      </c>
      <c r="V165" s="68">
        <v>5946.34</v>
      </c>
    </row>
    <row r="166" spans="1:22" x14ac:dyDescent="0.25">
      <c r="A166" s="49">
        <v>80</v>
      </c>
      <c r="B166" s="33">
        <v>1585781747</v>
      </c>
      <c r="C166" s="50" t="s">
        <v>1</v>
      </c>
      <c r="D166" s="33" t="s">
        <v>68</v>
      </c>
      <c r="E166" s="75">
        <v>16</v>
      </c>
      <c r="F166" s="66">
        <v>263.56</v>
      </c>
      <c r="G166" s="66">
        <f>E166*F166</f>
        <v>4216.96</v>
      </c>
      <c r="H166" s="66">
        <v>400</v>
      </c>
      <c r="I166" s="68"/>
      <c r="J166" s="66">
        <f>VLOOKUP($G$166,Tabisr,1)</f>
        <v>2422.81</v>
      </c>
      <c r="K166" s="68">
        <f>+G166-J166</f>
        <v>1794.15</v>
      </c>
      <c r="L166" s="69">
        <f>VLOOKUP($G$166,Tabisr,4)</f>
        <v>0.10879999999999999</v>
      </c>
      <c r="M166" s="66">
        <f>(G166-3651.01)*16%</f>
        <v>90.551999999999978</v>
      </c>
      <c r="N166" s="66">
        <v>293.25</v>
      </c>
      <c r="O166" s="67">
        <f>N166+M166</f>
        <v>383.80199999999996</v>
      </c>
      <c r="P166" s="66"/>
      <c r="Q166" s="49"/>
      <c r="R166" s="109"/>
      <c r="S166" s="49"/>
      <c r="T166" s="55"/>
      <c r="U166" s="68">
        <v>4233.1580000000004</v>
      </c>
      <c r="V166" s="68">
        <v>3833.1580000000004</v>
      </c>
    </row>
    <row r="167" spans="1:22" s="26" customFormat="1" x14ac:dyDescent="0.25">
      <c r="A167" s="60">
        <v>81</v>
      </c>
      <c r="B167" s="162"/>
      <c r="C167" s="162" t="s">
        <v>239</v>
      </c>
      <c r="D167" s="162" t="s">
        <v>68</v>
      </c>
      <c r="E167" s="91"/>
      <c r="F167" s="92"/>
      <c r="G167" s="92"/>
      <c r="H167" s="92"/>
      <c r="I167" s="93"/>
      <c r="J167" s="92"/>
      <c r="K167" s="93"/>
      <c r="L167" s="94"/>
      <c r="M167" s="92"/>
      <c r="N167" s="92"/>
      <c r="O167" s="166"/>
      <c r="P167" s="92"/>
      <c r="Q167" s="60"/>
      <c r="R167" s="176"/>
      <c r="S167" s="60"/>
      <c r="T167" s="138"/>
      <c r="U167" s="93"/>
      <c r="V167" s="93"/>
    </row>
    <row r="168" spans="1:22" x14ac:dyDescent="0.25">
      <c r="A168" s="70"/>
      <c r="B168" s="36"/>
      <c r="C168" s="85"/>
      <c r="D168" s="42"/>
      <c r="E168" s="86"/>
      <c r="F168" s="86"/>
      <c r="G168" s="87">
        <f>+SUM(G165:G167)</f>
        <v>10854.24</v>
      </c>
      <c r="H168" s="87">
        <f>+SUM(H165:H167)</f>
        <v>800</v>
      </c>
      <c r="I168" s="87">
        <f t="shared" ref="I168:V168" si="68">+SUM(I165:I167)</f>
        <v>0</v>
      </c>
      <c r="J168" s="87">
        <f t="shared" si="68"/>
        <v>8348.7199999999993</v>
      </c>
      <c r="K168" s="87">
        <f t="shared" si="68"/>
        <v>2505.52</v>
      </c>
      <c r="L168" s="87">
        <f t="shared" si="68"/>
        <v>0.32240000000000002</v>
      </c>
      <c r="M168" s="87">
        <f t="shared" si="68"/>
        <v>519.42598399999997</v>
      </c>
      <c r="N168" s="87">
        <f t="shared" si="68"/>
        <v>681.3</v>
      </c>
      <c r="O168" s="188">
        <f t="shared" si="68"/>
        <v>1074.742</v>
      </c>
      <c r="P168" s="87">
        <f t="shared" si="68"/>
        <v>0</v>
      </c>
      <c r="Q168" s="87">
        <f t="shared" si="68"/>
        <v>0</v>
      </c>
      <c r="R168" s="87">
        <f>+SUM(R165:R167)</f>
        <v>0</v>
      </c>
      <c r="S168" s="87">
        <f t="shared" si="68"/>
        <v>0</v>
      </c>
      <c r="T168" s="87">
        <f t="shared" si="68"/>
        <v>0</v>
      </c>
      <c r="U168" s="87">
        <f t="shared" si="68"/>
        <v>10579.498</v>
      </c>
      <c r="V168" s="87">
        <f t="shared" si="68"/>
        <v>9779.4979999999996</v>
      </c>
    </row>
    <row r="169" spans="1:22" ht="8.4499999999999993" customHeight="1" x14ac:dyDescent="0.25">
      <c r="A169" s="70"/>
      <c r="B169" s="36"/>
      <c r="C169" s="85"/>
      <c r="D169" s="42"/>
      <c r="E169" s="86"/>
      <c r="F169" s="86"/>
      <c r="G169" s="87"/>
      <c r="H169" s="87"/>
      <c r="I169" s="87"/>
      <c r="J169" s="87"/>
      <c r="K169" s="87"/>
      <c r="L169" s="87"/>
      <c r="M169" s="87"/>
      <c r="N169" s="87"/>
      <c r="O169" s="188"/>
      <c r="P169" s="87"/>
      <c r="Q169" s="87"/>
      <c r="R169" s="87"/>
      <c r="S169" s="87"/>
      <c r="T169" s="87"/>
      <c r="U169" s="87"/>
      <c r="V169" s="87"/>
    </row>
    <row r="170" spans="1:22" ht="14.45" customHeight="1" x14ac:dyDescent="0.25">
      <c r="A170" s="212" t="s">
        <v>204</v>
      </c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4"/>
    </row>
    <row r="171" spans="1:22" ht="25.15" customHeight="1" x14ac:dyDescent="0.25">
      <c r="A171" s="37" t="s">
        <v>55</v>
      </c>
      <c r="B171" s="37" t="s">
        <v>283</v>
      </c>
      <c r="C171" s="37" t="s">
        <v>13</v>
      </c>
      <c r="D171" s="37" t="s">
        <v>66</v>
      </c>
      <c r="E171" s="37" t="s">
        <v>21</v>
      </c>
      <c r="F171" s="37" t="s">
        <v>15</v>
      </c>
      <c r="G171" s="37" t="s">
        <v>14</v>
      </c>
      <c r="H171" s="37" t="s">
        <v>52</v>
      </c>
      <c r="I171" s="37" t="s">
        <v>58</v>
      </c>
      <c r="J171" s="48" t="s">
        <v>156</v>
      </c>
      <c r="K171" s="48" t="s">
        <v>157</v>
      </c>
      <c r="L171" s="48" t="s">
        <v>158</v>
      </c>
      <c r="M171" s="48" t="s">
        <v>159</v>
      </c>
      <c r="N171" s="37" t="s">
        <v>160</v>
      </c>
      <c r="O171" s="184" t="s">
        <v>53</v>
      </c>
      <c r="P171" s="37" t="s">
        <v>54</v>
      </c>
      <c r="Q171" s="37" t="s">
        <v>16</v>
      </c>
      <c r="R171" s="37" t="s">
        <v>237</v>
      </c>
      <c r="S171" s="37" t="s">
        <v>57</v>
      </c>
      <c r="T171" s="37" t="s">
        <v>64</v>
      </c>
      <c r="U171" s="37" t="s">
        <v>62</v>
      </c>
      <c r="V171" s="37" t="s">
        <v>63</v>
      </c>
    </row>
    <row r="172" spans="1:22" ht="22.5" x14ac:dyDescent="0.25">
      <c r="A172" s="49">
        <v>82</v>
      </c>
      <c r="B172" s="33">
        <v>1585781755</v>
      </c>
      <c r="C172" s="50" t="s">
        <v>98</v>
      </c>
      <c r="D172" s="50" t="s">
        <v>180</v>
      </c>
      <c r="E172" s="75">
        <v>16</v>
      </c>
      <c r="F172" s="66">
        <v>661.33</v>
      </c>
      <c r="G172" s="66">
        <f t="shared" ref="G172:G181" si="69">E172*F172</f>
        <v>10581.28</v>
      </c>
      <c r="H172" s="66"/>
      <c r="I172" s="66"/>
      <c r="J172" s="66">
        <f>VLOOKUP($G$186,Tabisr,1)</f>
        <v>5925.91</v>
      </c>
      <c r="K172" s="68">
        <f t="shared" ref="K172:K181" si="70">+G172-J172</f>
        <v>4655.3700000000008</v>
      </c>
      <c r="L172" s="69">
        <f>VLOOKUP($G$186,Tabisr,4)</f>
        <v>0.21360000000000001</v>
      </c>
      <c r="M172" s="66">
        <f>(G172-5081.01)*21.36%</f>
        <v>1174.8576720000001</v>
      </c>
      <c r="N172" s="66">
        <v>538.20000000000005</v>
      </c>
      <c r="O172" s="67">
        <f t="shared" ref="O172:O181" si="71">M172+N172</f>
        <v>1713.0576720000001</v>
      </c>
      <c r="P172" s="66"/>
      <c r="Q172" s="66"/>
      <c r="R172" s="79"/>
      <c r="S172" s="66"/>
      <c r="T172" s="66"/>
      <c r="U172" s="68">
        <v>8868.2223279999998</v>
      </c>
      <c r="V172" s="68">
        <v>8868.2223279999998</v>
      </c>
    </row>
    <row r="173" spans="1:22" s="101" customFormat="1" ht="13.9" customHeight="1" x14ac:dyDescent="0.25">
      <c r="A173" s="98">
        <v>211</v>
      </c>
      <c r="B173" s="33">
        <v>1585782719</v>
      </c>
      <c r="C173" s="50" t="s">
        <v>481</v>
      </c>
      <c r="D173" s="50" t="s">
        <v>68</v>
      </c>
      <c r="E173" s="75">
        <v>16</v>
      </c>
      <c r="F173" s="66">
        <v>263.56</v>
      </c>
      <c r="G173" s="66">
        <f t="shared" si="69"/>
        <v>4216.96</v>
      </c>
      <c r="H173" s="66">
        <v>400</v>
      </c>
      <c r="I173" s="66"/>
      <c r="J173" s="66">
        <f>VLOOKUP($G$188,Tabisr,1)</f>
        <v>2422.81</v>
      </c>
      <c r="K173" s="68">
        <f>+G173-J173</f>
        <v>1794.15</v>
      </c>
      <c r="L173" s="69">
        <f>VLOOKUP($G$188,Tabisr,4)</f>
        <v>0.10879999999999999</v>
      </c>
      <c r="M173" s="66">
        <f>(G173-3651.01)*16%+0.18</f>
        <v>90.731999999999985</v>
      </c>
      <c r="N173" s="66">
        <v>293.25</v>
      </c>
      <c r="O173" s="66">
        <v>341.63</v>
      </c>
      <c r="P173" s="66"/>
      <c r="Q173" s="66"/>
      <c r="R173" s="66"/>
      <c r="S173" s="66"/>
      <c r="T173" s="66"/>
      <c r="U173" s="68">
        <v>4275.33</v>
      </c>
      <c r="V173" s="68">
        <v>3875.33</v>
      </c>
    </row>
    <row r="174" spans="1:22" ht="13.9" customHeight="1" x14ac:dyDescent="0.25">
      <c r="A174" s="49">
        <v>84</v>
      </c>
      <c r="B174" s="42">
        <v>1153544893</v>
      </c>
      <c r="C174" s="89" t="s">
        <v>381</v>
      </c>
      <c r="D174" s="50" t="s">
        <v>181</v>
      </c>
      <c r="E174" s="75">
        <v>16</v>
      </c>
      <c r="F174" s="66">
        <v>312.26</v>
      </c>
      <c r="G174" s="66">
        <f t="shared" ref="G174" si="72">E174*F174</f>
        <v>4996.16</v>
      </c>
      <c r="H174" s="66">
        <v>400</v>
      </c>
      <c r="I174" s="66"/>
      <c r="J174" s="66">
        <f>VLOOKUP($G$96,Tabisr,1)</f>
        <v>5925.91</v>
      </c>
      <c r="K174" s="68">
        <f t="shared" ref="K174" si="73">+G174-J174</f>
        <v>-929.75</v>
      </c>
      <c r="L174" s="69">
        <f>VLOOKUP($G$96,Tabisr,4)</f>
        <v>0.21360000000000001</v>
      </c>
      <c r="M174" s="66">
        <f>(G174-4244.01)*17.92%</f>
        <v>134.78527999999994</v>
      </c>
      <c r="N174" s="66">
        <v>388.05</v>
      </c>
      <c r="O174" s="67">
        <f t="shared" ref="O174" si="74">M174+N174</f>
        <v>522.83528000000001</v>
      </c>
      <c r="P174" s="66"/>
      <c r="Q174" s="66"/>
      <c r="R174" s="79"/>
      <c r="S174" s="66"/>
      <c r="T174" s="66"/>
      <c r="U174" s="68">
        <v>4873.3247199999996</v>
      </c>
      <c r="V174" s="68">
        <v>4473.3247199999996</v>
      </c>
    </row>
    <row r="175" spans="1:22" ht="19.899999999999999" customHeight="1" x14ac:dyDescent="0.25">
      <c r="A175" s="49">
        <v>85</v>
      </c>
      <c r="B175" s="33">
        <v>1586243554</v>
      </c>
      <c r="C175" s="50" t="s">
        <v>222</v>
      </c>
      <c r="D175" s="50" t="s">
        <v>315</v>
      </c>
      <c r="E175" s="75">
        <v>16</v>
      </c>
      <c r="F175" s="66">
        <v>312.26</v>
      </c>
      <c r="G175" s="66">
        <f t="shared" si="69"/>
        <v>4996.16</v>
      </c>
      <c r="H175" s="66">
        <v>400</v>
      </c>
      <c r="I175" s="66"/>
      <c r="J175" s="66">
        <f>VLOOKUP($G$96,Tabisr,1)</f>
        <v>5925.91</v>
      </c>
      <c r="K175" s="68">
        <f t="shared" si="70"/>
        <v>-929.75</v>
      </c>
      <c r="L175" s="69">
        <f>VLOOKUP($G$96,Tabisr,4)</f>
        <v>0.21360000000000001</v>
      </c>
      <c r="M175" s="66">
        <f>(G175-4244.01)*17.92%</f>
        <v>134.78527999999994</v>
      </c>
      <c r="N175" s="66">
        <v>388.05</v>
      </c>
      <c r="O175" s="67">
        <f t="shared" si="71"/>
        <v>522.83528000000001</v>
      </c>
      <c r="P175" s="66"/>
      <c r="Q175" s="66"/>
      <c r="R175" s="79"/>
      <c r="S175" s="66"/>
      <c r="T175" s="66"/>
      <c r="U175" s="68">
        <v>4568.3247199999996</v>
      </c>
      <c r="V175" s="68">
        <v>4168.3247199999996</v>
      </c>
    </row>
    <row r="176" spans="1:22" x14ac:dyDescent="0.25">
      <c r="A176" s="49">
        <v>86</v>
      </c>
      <c r="B176" s="33">
        <v>448640955</v>
      </c>
      <c r="C176" s="50" t="s">
        <v>38</v>
      </c>
      <c r="D176" s="50" t="s">
        <v>132</v>
      </c>
      <c r="E176" s="75">
        <v>16</v>
      </c>
      <c r="F176" s="66">
        <v>263.56</v>
      </c>
      <c r="G176" s="66">
        <f t="shared" si="69"/>
        <v>4216.96</v>
      </c>
      <c r="H176" s="66">
        <v>400</v>
      </c>
      <c r="I176" s="66"/>
      <c r="J176" s="66">
        <f>VLOOKUP($G$176,Tabisr,1)</f>
        <v>2422.81</v>
      </c>
      <c r="K176" s="68">
        <f t="shared" si="70"/>
        <v>1794.15</v>
      </c>
      <c r="L176" s="69">
        <f>VLOOKUP($G$176,Tabisr,4)</f>
        <v>0.10879999999999999</v>
      </c>
      <c r="M176" s="66">
        <f>(G176-3651.01)*16%</f>
        <v>90.551999999999978</v>
      </c>
      <c r="N176" s="66">
        <v>293.25</v>
      </c>
      <c r="O176" s="67">
        <f t="shared" si="71"/>
        <v>383.80199999999996</v>
      </c>
      <c r="P176" s="66"/>
      <c r="Q176" s="66"/>
      <c r="R176" s="79"/>
      <c r="S176" s="66"/>
      <c r="T176" s="66"/>
      <c r="U176" s="68">
        <v>4233.1580000000004</v>
      </c>
      <c r="V176" s="68">
        <v>3833.1580000000004</v>
      </c>
    </row>
    <row r="177" spans="1:22" x14ac:dyDescent="0.25">
      <c r="A177" s="49">
        <v>87</v>
      </c>
      <c r="B177" s="33">
        <v>1585781772</v>
      </c>
      <c r="C177" s="50" t="s">
        <v>8</v>
      </c>
      <c r="D177" s="50" t="s">
        <v>83</v>
      </c>
      <c r="E177" s="75">
        <v>16</v>
      </c>
      <c r="F177" s="66">
        <v>263.56</v>
      </c>
      <c r="G177" s="66">
        <f t="shared" si="69"/>
        <v>4216.96</v>
      </c>
      <c r="H177" s="66">
        <v>400</v>
      </c>
      <c r="I177" s="66"/>
      <c r="J177" s="66">
        <f>VLOOKUP($G$177,Tabisr,1)</f>
        <v>2422.81</v>
      </c>
      <c r="K177" s="68">
        <f t="shared" si="70"/>
        <v>1794.15</v>
      </c>
      <c r="L177" s="69">
        <f>VLOOKUP($G$177,Tabisr,4)</f>
        <v>0.10879999999999999</v>
      </c>
      <c r="M177" s="66">
        <f>(G177-3651.01)*16%</f>
        <v>90.551999999999978</v>
      </c>
      <c r="N177" s="66">
        <v>293.25</v>
      </c>
      <c r="O177" s="67">
        <f t="shared" si="71"/>
        <v>383.80199999999996</v>
      </c>
      <c r="P177" s="66"/>
      <c r="Q177" s="66"/>
      <c r="R177" s="79"/>
      <c r="S177" s="66"/>
      <c r="T177" s="66"/>
      <c r="U177" s="68">
        <v>4233.1580000000004</v>
      </c>
      <c r="V177" s="68">
        <v>3833.1580000000004</v>
      </c>
    </row>
    <row r="178" spans="1:22" x14ac:dyDescent="0.25">
      <c r="A178" s="60">
        <v>88</v>
      </c>
      <c r="B178" s="39"/>
      <c r="C178" s="39" t="s">
        <v>423</v>
      </c>
      <c r="D178" s="90" t="s">
        <v>439</v>
      </c>
      <c r="E178" s="91"/>
      <c r="F178" s="92"/>
      <c r="G178" s="92"/>
      <c r="H178" s="92"/>
      <c r="I178" s="92"/>
      <c r="J178" s="92"/>
      <c r="K178" s="93"/>
      <c r="L178" s="94"/>
      <c r="M178" s="92"/>
      <c r="N178" s="92"/>
      <c r="O178" s="166"/>
      <c r="P178" s="92"/>
      <c r="Q178" s="92"/>
      <c r="R178" s="173"/>
      <c r="S178" s="92"/>
      <c r="T178" s="92"/>
      <c r="U178" s="93"/>
      <c r="V178" s="93"/>
    </row>
    <row r="179" spans="1:22" x14ac:dyDescent="0.25">
      <c r="A179" s="49">
        <v>271</v>
      </c>
      <c r="B179" s="33">
        <v>1559256811</v>
      </c>
      <c r="C179" s="50" t="s">
        <v>352</v>
      </c>
      <c r="D179" s="50" t="s">
        <v>353</v>
      </c>
      <c r="E179" s="75">
        <v>16</v>
      </c>
      <c r="F179" s="66">
        <v>263.56</v>
      </c>
      <c r="G179" s="66">
        <f t="shared" ref="G179:G180" si="75">E179*F179</f>
        <v>4216.96</v>
      </c>
      <c r="H179" s="66">
        <v>400</v>
      </c>
      <c r="I179" s="66"/>
      <c r="J179" s="66">
        <f>VLOOKUP($G$177,Tabisr,1)</f>
        <v>2422.81</v>
      </c>
      <c r="K179" s="68">
        <f t="shared" ref="K179:K180" si="76">+G179-J179</f>
        <v>1794.15</v>
      </c>
      <c r="L179" s="69">
        <f>VLOOKUP($G$177,Tabisr,4)</f>
        <v>0.10879999999999999</v>
      </c>
      <c r="M179" s="66">
        <f>(G179-3651.01)*16%</f>
        <v>90.551999999999978</v>
      </c>
      <c r="N179" s="66">
        <v>293.25</v>
      </c>
      <c r="O179" s="67">
        <f t="shared" ref="O179:O180" si="77">M179+N179</f>
        <v>383.80199999999996</v>
      </c>
      <c r="P179" s="66"/>
      <c r="Q179" s="66"/>
      <c r="R179" s="79"/>
      <c r="S179" s="66"/>
      <c r="T179" s="66"/>
      <c r="U179" s="68">
        <v>3533.1580000000004</v>
      </c>
      <c r="V179" s="68">
        <v>3133.1580000000004</v>
      </c>
    </row>
    <row r="180" spans="1:22" x14ac:dyDescent="0.25">
      <c r="A180" s="49">
        <v>89</v>
      </c>
      <c r="B180" s="33">
        <v>1585781798</v>
      </c>
      <c r="C180" s="50" t="s">
        <v>400</v>
      </c>
      <c r="D180" s="33" t="s">
        <v>82</v>
      </c>
      <c r="E180" s="75">
        <v>16</v>
      </c>
      <c r="F180" s="66">
        <v>312.26</v>
      </c>
      <c r="G180" s="66">
        <f t="shared" si="75"/>
        <v>4996.16</v>
      </c>
      <c r="H180" s="66">
        <v>400</v>
      </c>
      <c r="I180" s="66"/>
      <c r="J180" s="66" t="e">
        <f>VLOOKUP($G$93,Tabisr,1)</f>
        <v>#N/A</v>
      </c>
      <c r="K180" s="68" t="e">
        <f t="shared" si="76"/>
        <v>#N/A</v>
      </c>
      <c r="L180" s="69" t="e">
        <f>VLOOKUP($G$93,Tabisr,4)</f>
        <v>#N/A</v>
      </c>
      <c r="M180" s="66">
        <f>(G180-4244.01)*17.92%</f>
        <v>134.78527999999994</v>
      </c>
      <c r="N180" s="66">
        <v>388.05</v>
      </c>
      <c r="O180" s="67">
        <f t="shared" si="77"/>
        <v>522.83528000000001</v>
      </c>
      <c r="P180" s="66"/>
      <c r="Q180" s="66"/>
      <c r="R180" s="79"/>
      <c r="S180" s="66"/>
      <c r="T180" s="66"/>
      <c r="U180" s="68">
        <v>4873.3247199999996</v>
      </c>
      <c r="V180" s="68">
        <v>4473.3247199999996</v>
      </c>
    </row>
    <row r="181" spans="1:22" x14ac:dyDescent="0.25">
      <c r="A181" s="49">
        <v>90</v>
      </c>
      <c r="B181" s="33">
        <v>1589054343</v>
      </c>
      <c r="C181" s="50" t="s">
        <v>39</v>
      </c>
      <c r="D181" s="33" t="s">
        <v>81</v>
      </c>
      <c r="E181" s="75">
        <v>16</v>
      </c>
      <c r="F181" s="66">
        <v>214.1</v>
      </c>
      <c r="G181" s="66">
        <f t="shared" si="69"/>
        <v>3425.6</v>
      </c>
      <c r="H181" s="66">
        <v>400</v>
      </c>
      <c r="I181" s="66"/>
      <c r="J181" s="66">
        <f>VLOOKUP($G$181,Tabisr,1)</f>
        <v>2422.81</v>
      </c>
      <c r="K181" s="68">
        <f t="shared" si="70"/>
        <v>1002.79</v>
      </c>
      <c r="L181" s="69">
        <f>VLOOKUP($G$181,Tabisr,4)</f>
        <v>0.10879999999999999</v>
      </c>
      <c r="M181" s="66">
        <f>(G181-2077.51)*10.88%</f>
        <v>146.67219199999997</v>
      </c>
      <c r="N181" s="66">
        <v>121.95</v>
      </c>
      <c r="O181" s="67">
        <f t="shared" si="71"/>
        <v>268.62219199999998</v>
      </c>
      <c r="P181" s="66"/>
      <c r="Q181" s="66"/>
      <c r="R181" s="79"/>
      <c r="S181" s="66"/>
      <c r="T181" s="66"/>
      <c r="U181" s="68">
        <v>3682.077808</v>
      </c>
      <c r="V181" s="68">
        <v>3282.077808</v>
      </c>
    </row>
    <row r="182" spans="1:22" x14ac:dyDescent="0.25">
      <c r="A182" s="70"/>
      <c r="B182" s="36"/>
      <c r="C182" s="85"/>
      <c r="D182" s="42"/>
      <c r="E182" s="86"/>
      <c r="F182" s="86"/>
      <c r="G182" s="87">
        <f>+SUM(G172:G181)</f>
        <v>45863.200000000004</v>
      </c>
      <c r="H182" s="87">
        <f>+SUM(H172:H181)</f>
        <v>3200</v>
      </c>
      <c r="I182" s="87">
        <f t="shared" ref="I182:T182" si="78">+SUM(I172:I181)</f>
        <v>0</v>
      </c>
      <c r="J182" s="87" t="e">
        <f t="shared" si="78"/>
        <v>#N/A</v>
      </c>
      <c r="K182" s="87" t="e">
        <f t="shared" si="78"/>
        <v>#N/A</v>
      </c>
      <c r="L182" s="87" t="e">
        <f t="shared" si="78"/>
        <v>#N/A</v>
      </c>
      <c r="M182" s="87">
        <f t="shared" si="78"/>
        <v>2088.2737039999997</v>
      </c>
      <c r="N182" s="87">
        <f t="shared" si="78"/>
        <v>2997.3</v>
      </c>
      <c r="O182" s="188">
        <f t="shared" si="78"/>
        <v>5043.2217040000005</v>
      </c>
      <c r="P182" s="87">
        <v>125.1</v>
      </c>
      <c r="Q182" s="87">
        <f t="shared" si="78"/>
        <v>0</v>
      </c>
      <c r="R182" s="87">
        <v>1005</v>
      </c>
      <c r="S182" s="87">
        <f t="shared" si="78"/>
        <v>0</v>
      </c>
      <c r="T182" s="87">
        <f t="shared" si="78"/>
        <v>0</v>
      </c>
      <c r="U182" s="87">
        <f>+SUM(U172:U181)</f>
        <v>43140.078296</v>
      </c>
      <c r="V182" s="87">
        <f>+SUM(V172:V181)</f>
        <v>39940.078296</v>
      </c>
    </row>
    <row r="183" spans="1:22" x14ac:dyDescent="0.25">
      <c r="A183" s="70"/>
      <c r="B183" s="36"/>
      <c r="C183" s="85"/>
      <c r="D183" s="42"/>
      <c r="E183" s="86"/>
      <c r="F183" s="86"/>
      <c r="G183" s="87"/>
      <c r="H183" s="87"/>
      <c r="I183" s="87"/>
      <c r="J183" s="87"/>
      <c r="K183" s="87"/>
      <c r="L183" s="87"/>
      <c r="M183" s="87"/>
      <c r="N183" s="87"/>
      <c r="O183" s="188"/>
      <c r="P183" s="87"/>
      <c r="Q183" s="87"/>
      <c r="R183" s="87"/>
      <c r="S183" s="87"/>
      <c r="T183" s="87"/>
      <c r="U183" s="87"/>
      <c r="V183" s="87"/>
    </row>
    <row r="184" spans="1:22" x14ac:dyDescent="0.25">
      <c r="A184" s="212" t="s">
        <v>205</v>
      </c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4"/>
    </row>
    <row r="185" spans="1:22" ht="22.5" x14ac:dyDescent="0.25">
      <c r="A185" s="37" t="s">
        <v>55</v>
      </c>
      <c r="B185" s="37" t="s">
        <v>283</v>
      </c>
      <c r="C185" s="37" t="s">
        <v>13</v>
      </c>
      <c r="D185" s="37" t="s">
        <v>66</v>
      </c>
      <c r="E185" s="37" t="s">
        <v>21</v>
      </c>
      <c r="F185" s="37" t="s">
        <v>15</v>
      </c>
      <c r="G185" s="37" t="s">
        <v>14</v>
      </c>
      <c r="H185" s="37" t="s">
        <v>52</v>
      </c>
      <c r="I185" s="37" t="s">
        <v>58</v>
      </c>
      <c r="J185" s="48" t="s">
        <v>156</v>
      </c>
      <c r="K185" s="48" t="s">
        <v>157</v>
      </c>
      <c r="L185" s="48" t="s">
        <v>158</v>
      </c>
      <c r="M185" s="48" t="s">
        <v>159</v>
      </c>
      <c r="N185" s="37" t="s">
        <v>160</v>
      </c>
      <c r="O185" s="184" t="s">
        <v>53</v>
      </c>
      <c r="P185" s="37" t="s">
        <v>54</v>
      </c>
      <c r="Q185" s="37" t="s">
        <v>16</v>
      </c>
      <c r="R185" s="37" t="s">
        <v>237</v>
      </c>
      <c r="S185" s="37" t="s">
        <v>57</v>
      </c>
      <c r="T185" s="37" t="s">
        <v>64</v>
      </c>
      <c r="U185" s="37" t="s">
        <v>62</v>
      </c>
      <c r="V185" s="37" t="s">
        <v>63</v>
      </c>
    </row>
    <row r="186" spans="1:22" ht="22.9" customHeight="1" x14ac:dyDescent="0.25">
      <c r="A186" s="49">
        <v>91</v>
      </c>
      <c r="B186" s="33">
        <v>2859735631</v>
      </c>
      <c r="C186" s="50" t="s">
        <v>0</v>
      </c>
      <c r="D186" s="50" t="s">
        <v>131</v>
      </c>
      <c r="E186" s="75">
        <v>16</v>
      </c>
      <c r="F186" s="66">
        <v>661.33</v>
      </c>
      <c r="G186" s="66">
        <f t="shared" ref="G186:G195" si="79">E186*F186</f>
        <v>10581.28</v>
      </c>
      <c r="H186" s="66"/>
      <c r="I186" s="66"/>
      <c r="J186" s="66">
        <f>VLOOKUP($G$186,Tabisr,1)</f>
        <v>5925.91</v>
      </c>
      <c r="K186" s="68">
        <f t="shared" ref="K186:K191" si="80">+G186-J186</f>
        <v>4655.3700000000008</v>
      </c>
      <c r="L186" s="69">
        <f>VLOOKUP($G$186,Tabisr,4)</f>
        <v>0.21360000000000001</v>
      </c>
      <c r="M186" s="66">
        <f>(G186-5081.01)*21.36%</f>
        <v>1174.8576720000001</v>
      </c>
      <c r="N186" s="66">
        <v>538.20000000000005</v>
      </c>
      <c r="O186" s="67">
        <f t="shared" ref="O186" si="81">M186+N186</f>
        <v>1713.0576720000001</v>
      </c>
      <c r="P186" s="66"/>
      <c r="Q186" s="66"/>
      <c r="R186" s="79"/>
      <c r="S186" s="66"/>
      <c r="T186" s="66"/>
      <c r="U186" s="68">
        <v>7505.2223279999998</v>
      </c>
      <c r="V186" s="68">
        <v>7505.2223279999998</v>
      </c>
    </row>
    <row r="187" spans="1:22" x14ac:dyDescent="0.25">
      <c r="A187" s="60">
        <v>293</v>
      </c>
      <c r="B187" s="40"/>
      <c r="C187" s="90" t="s">
        <v>239</v>
      </c>
      <c r="D187" s="90" t="s">
        <v>448</v>
      </c>
      <c r="E187" s="91"/>
      <c r="F187" s="92"/>
      <c r="G187" s="92"/>
      <c r="H187" s="92"/>
      <c r="I187" s="92"/>
      <c r="J187" s="92"/>
      <c r="K187" s="93"/>
      <c r="L187" s="94"/>
      <c r="M187" s="92"/>
      <c r="N187" s="92"/>
      <c r="O187" s="166"/>
      <c r="P187" s="92"/>
      <c r="Q187" s="92"/>
      <c r="R187" s="173"/>
      <c r="S187" s="92"/>
      <c r="T187" s="203"/>
      <c r="U187" s="93"/>
      <c r="V187" s="93"/>
    </row>
    <row r="188" spans="1:22" x14ac:dyDescent="0.25">
      <c r="A188" s="49">
        <v>92</v>
      </c>
      <c r="B188" s="33">
        <v>1585781802</v>
      </c>
      <c r="C188" s="50" t="s">
        <v>37</v>
      </c>
      <c r="D188" s="33" t="s">
        <v>68</v>
      </c>
      <c r="E188" s="75">
        <v>16</v>
      </c>
      <c r="F188" s="66">
        <v>263.56</v>
      </c>
      <c r="G188" s="66">
        <f t="shared" si="79"/>
        <v>4216.96</v>
      </c>
      <c r="H188" s="66">
        <v>400</v>
      </c>
      <c r="I188" s="66"/>
      <c r="J188" s="66">
        <f>VLOOKUP($G$188,Tabisr,1)</f>
        <v>2422.81</v>
      </c>
      <c r="K188" s="68">
        <f t="shared" si="80"/>
        <v>1794.15</v>
      </c>
      <c r="L188" s="69">
        <f>VLOOKUP($G$188,Tabisr,4)</f>
        <v>0.10879999999999999</v>
      </c>
      <c r="M188" s="66">
        <f>(G188-3651.01)*16%+0.18</f>
        <v>90.731999999999985</v>
      </c>
      <c r="N188" s="66">
        <v>293.25</v>
      </c>
      <c r="O188" s="67">
        <v>341.63</v>
      </c>
      <c r="P188" s="66"/>
      <c r="Q188" s="66"/>
      <c r="R188" s="79"/>
      <c r="S188" s="66"/>
      <c r="T188" s="66"/>
      <c r="U188" s="68">
        <v>4275.33</v>
      </c>
      <c r="V188" s="68">
        <v>3875.33</v>
      </c>
    </row>
    <row r="189" spans="1:22" x14ac:dyDescent="0.25">
      <c r="A189" s="49">
        <v>93</v>
      </c>
      <c r="B189" s="33">
        <v>1585781810</v>
      </c>
      <c r="C189" s="50" t="s">
        <v>35</v>
      </c>
      <c r="D189" s="33" t="s">
        <v>85</v>
      </c>
      <c r="E189" s="75">
        <v>16</v>
      </c>
      <c r="F189" s="66">
        <v>220.57</v>
      </c>
      <c r="G189" s="66">
        <f t="shared" si="79"/>
        <v>3529.12</v>
      </c>
      <c r="H189" s="66">
        <v>400</v>
      </c>
      <c r="I189" s="66"/>
      <c r="J189" s="66">
        <f t="shared" ref="J189:J195" si="82">VLOOKUP($G$189,Tabisr,1)</f>
        <v>2422.81</v>
      </c>
      <c r="K189" s="68">
        <f t="shared" si="80"/>
        <v>1106.31</v>
      </c>
      <c r="L189" s="69">
        <f t="shared" ref="L189:L195" si="83">VLOOKUP($G$189,Tabisr,4)</f>
        <v>0.10879999999999999</v>
      </c>
      <c r="M189" s="66">
        <f t="shared" ref="M189:M195" si="84">(G189-2077.51)*10.88%</f>
        <v>157.93516799999998</v>
      </c>
      <c r="N189" s="66">
        <v>121.95</v>
      </c>
      <c r="O189" s="67">
        <v>237.77</v>
      </c>
      <c r="P189" s="66"/>
      <c r="Q189" s="66"/>
      <c r="R189" s="79"/>
      <c r="S189" s="66"/>
      <c r="T189" s="66"/>
      <c r="U189" s="68">
        <v>2548.75</v>
      </c>
      <c r="V189" s="68">
        <v>2148.75</v>
      </c>
    </row>
    <row r="190" spans="1:22" x14ac:dyDescent="0.25">
      <c r="A190" s="49">
        <v>94</v>
      </c>
      <c r="B190" s="33">
        <v>1585781828</v>
      </c>
      <c r="C190" s="50" t="s">
        <v>169</v>
      </c>
      <c r="D190" s="33" t="s">
        <v>85</v>
      </c>
      <c r="E190" s="75">
        <v>16</v>
      </c>
      <c r="F190" s="66">
        <v>220.57300000000001</v>
      </c>
      <c r="G190" s="66">
        <f t="shared" si="79"/>
        <v>3529.1680000000001</v>
      </c>
      <c r="H190" s="66">
        <v>400</v>
      </c>
      <c r="I190" s="66"/>
      <c r="J190" s="66">
        <f t="shared" si="82"/>
        <v>2422.81</v>
      </c>
      <c r="K190" s="68">
        <f t="shared" si="80"/>
        <v>1106.3580000000002</v>
      </c>
      <c r="L190" s="69">
        <f t="shared" si="83"/>
        <v>0.10879999999999999</v>
      </c>
      <c r="M190" s="66">
        <f t="shared" si="84"/>
        <v>157.94039040000001</v>
      </c>
      <c r="N190" s="66">
        <v>121.95</v>
      </c>
      <c r="O190" s="67">
        <v>237.77</v>
      </c>
      <c r="P190" s="66"/>
      <c r="Q190" s="66"/>
      <c r="R190" s="79"/>
      <c r="S190" s="66"/>
      <c r="T190" s="66"/>
      <c r="U190" s="68">
        <v>2508.7980000000002</v>
      </c>
      <c r="V190" s="68">
        <v>2108.7980000000002</v>
      </c>
    </row>
    <row r="191" spans="1:22" x14ac:dyDescent="0.25">
      <c r="A191" s="49">
        <v>95</v>
      </c>
      <c r="B191" s="33">
        <v>1578070005</v>
      </c>
      <c r="C191" s="50" t="s">
        <v>397</v>
      </c>
      <c r="D191" s="33" t="s">
        <v>85</v>
      </c>
      <c r="E191" s="75">
        <v>16</v>
      </c>
      <c r="F191" s="66">
        <v>220.57300000000001</v>
      </c>
      <c r="G191" s="66">
        <f t="shared" ref="G191" si="85">E191*F191</f>
        <v>3529.1680000000001</v>
      </c>
      <c r="H191" s="66">
        <v>400</v>
      </c>
      <c r="I191" s="66"/>
      <c r="J191" s="66">
        <f t="shared" si="82"/>
        <v>2422.81</v>
      </c>
      <c r="K191" s="68">
        <f t="shared" si="80"/>
        <v>1106.3580000000002</v>
      </c>
      <c r="L191" s="69">
        <f t="shared" si="83"/>
        <v>0.10879999999999999</v>
      </c>
      <c r="M191" s="66">
        <f t="shared" ref="M191" si="86">(G191-2077.51)*10.88%</f>
        <v>157.94039040000001</v>
      </c>
      <c r="N191" s="66">
        <v>121.95</v>
      </c>
      <c r="O191" s="67">
        <v>237.77</v>
      </c>
      <c r="P191" s="66"/>
      <c r="Q191" s="66"/>
      <c r="R191" s="79"/>
      <c r="S191" s="66"/>
      <c r="T191" s="66"/>
      <c r="U191" s="68">
        <v>3798.7980000000002</v>
      </c>
      <c r="V191" s="68">
        <v>3398.7980000000002</v>
      </c>
    </row>
    <row r="192" spans="1:22" x14ac:dyDescent="0.25">
      <c r="A192" s="49">
        <v>96</v>
      </c>
      <c r="B192" s="33">
        <v>1585781844</v>
      </c>
      <c r="C192" s="50" t="s">
        <v>165</v>
      </c>
      <c r="D192" s="33" t="s">
        <v>85</v>
      </c>
      <c r="E192" s="75">
        <v>16</v>
      </c>
      <c r="F192" s="66">
        <v>220.57300000000001</v>
      </c>
      <c r="G192" s="66">
        <f>E192*F192</f>
        <v>3529.1680000000001</v>
      </c>
      <c r="H192" s="66">
        <v>400</v>
      </c>
      <c r="I192" s="66"/>
      <c r="J192" s="66">
        <f t="shared" si="82"/>
        <v>2422.81</v>
      </c>
      <c r="K192" s="68">
        <f t="shared" ref="K192:K195" si="87">+G192-J192</f>
        <v>1106.3580000000002</v>
      </c>
      <c r="L192" s="69">
        <f t="shared" si="83"/>
        <v>0.10879999999999999</v>
      </c>
      <c r="M192" s="66">
        <f t="shared" si="84"/>
        <v>157.94039040000001</v>
      </c>
      <c r="N192" s="66">
        <v>121.95</v>
      </c>
      <c r="O192" s="67">
        <v>237.77</v>
      </c>
      <c r="P192" s="66"/>
      <c r="Q192" s="66"/>
      <c r="R192" s="79"/>
      <c r="S192" s="66"/>
      <c r="T192" s="66"/>
      <c r="U192" s="68">
        <v>3053.7980000000002</v>
      </c>
      <c r="V192" s="68">
        <v>2653.7980000000002</v>
      </c>
    </row>
    <row r="193" spans="1:23" x14ac:dyDescent="0.25">
      <c r="A193" s="60">
        <v>97</v>
      </c>
      <c r="B193" s="40"/>
      <c r="C193" s="90" t="s">
        <v>239</v>
      </c>
      <c r="D193" s="40" t="s">
        <v>85</v>
      </c>
      <c r="E193" s="91"/>
      <c r="F193" s="92"/>
      <c r="G193" s="92"/>
      <c r="H193" s="92"/>
      <c r="I193" s="92"/>
      <c r="J193" s="92"/>
      <c r="K193" s="93"/>
      <c r="L193" s="94"/>
      <c r="M193" s="92"/>
      <c r="N193" s="92"/>
      <c r="O193" s="166"/>
      <c r="P193" s="92"/>
      <c r="Q193" s="92"/>
      <c r="R193" s="173"/>
      <c r="S193" s="92"/>
      <c r="T193" s="92"/>
      <c r="U193" s="93"/>
      <c r="V193" s="93"/>
    </row>
    <row r="194" spans="1:23" x14ac:dyDescent="0.25">
      <c r="A194" s="49">
        <v>98</v>
      </c>
      <c r="B194" s="33">
        <v>1585781861</v>
      </c>
      <c r="C194" s="50" t="s">
        <v>317</v>
      </c>
      <c r="D194" s="33" t="s">
        <v>85</v>
      </c>
      <c r="E194" s="75">
        <v>16</v>
      </c>
      <c r="F194" s="66">
        <v>220.57300000000001</v>
      </c>
      <c r="G194" s="66">
        <f>E194*F194</f>
        <v>3529.1680000000001</v>
      </c>
      <c r="H194" s="66">
        <v>400</v>
      </c>
      <c r="I194" s="66"/>
      <c r="J194" s="66">
        <f t="shared" si="82"/>
        <v>2422.81</v>
      </c>
      <c r="K194" s="68">
        <f t="shared" si="87"/>
        <v>1106.3580000000002</v>
      </c>
      <c r="L194" s="69">
        <f t="shared" si="83"/>
        <v>0.10879999999999999</v>
      </c>
      <c r="M194" s="66">
        <f t="shared" si="84"/>
        <v>157.94039040000001</v>
      </c>
      <c r="N194" s="66">
        <v>121.95</v>
      </c>
      <c r="O194" s="67">
        <v>237.77</v>
      </c>
      <c r="P194" s="66"/>
      <c r="Q194" s="66"/>
      <c r="R194" s="79"/>
      <c r="S194" s="66"/>
      <c r="T194" s="66"/>
      <c r="U194" s="68">
        <v>3298.7980000000002</v>
      </c>
      <c r="V194" s="68">
        <v>2898.7980000000002</v>
      </c>
    </row>
    <row r="195" spans="1:23" x14ac:dyDescent="0.25">
      <c r="A195" s="49">
        <v>99</v>
      </c>
      <c r="B195" s="33">
        <v>1585781879</v>
      </c>
      <c r="C195" s="50" t="s">
        <v>36</v>
      </c>
      <c r="D195" s="33" t="s">
        <v>85</v>
      </c>
      <c r="E195" s="75">
        <v>16</v>
      </c>
      <c r="F195" s="66">
        <v>220.57300000000001</v>
      </c>
      <c r="G195" s="66">
        <f t="shared" si="79"/>
        <v>3529.1680000000001</v>
      </c>
      <c r="H195" s="66">
        <v>400</v>
      </c>
      <c r="I195" s="66"/>
      <c r="J195" s="66">
        <f t="shared" si="82"/>
        <v>2422.81</v>
      </c>
      <c r="K195" s="68">
        <f t="shared" si="87"/>
        <v>1106.3580000000002</v>
      </c>
      <c r="L195" s="69">
        <f t="shared" si="83"/>
        <v>0.10879999999999999</v>
      </c>
      <c r="M195" s="66">
        <f t="shared" si="84"/>
        <v>157.94039040000001</v>
      </c>
      <c r="N195" s="66">
        <v>121.95</v>
      </c>
      <c r="O195" s="67">
        <v>237.77</v>
      </c>
      <c r="P195" s="66"/>
      <c r="Q195" s="66"/>
      <c r="R195" s="79"/>
      <c r="S195" s="66"/>
      <c r="T195" s="66"/>
      <c r="U195" s="68">
        <v>3798.7980000000002</v>
      </c>
      <c r="V195" s="68">
        <v>3398.7980000000002</v>
      </c>
    </row>
    <row r="196" spans="1:23" x14ac:dyDescent="0.25">
      <c r="A196" s="70"/>
      <c r="B196" s="36"/>
      <c r="C196" s="85"/>
      <c r="D196" s="36"/>
      <c r="E196" s="72"/>
      <c r="F196" s="73"/>
      <c r="G196" s="74">
        <f>+SUM(G186:G195)</f>
        <v>35973.200000000004</v>
      </c>
      <c r="H196" s="74">
        <f>+SUM(H186:H195)</f>
        <v>2800</v>
      </c>
      <c r="I196" s="74">
        <f>+SUM(I186:I195)</f>
        <v>0</v>
      </c>
      <c r="J196" s="74">
        <f t="shared" ref="J196:S196" si="88">+SUM(J186:J195)</f>
        <v>22885.58</v>
      </c>
      <c r="K196" s="74">
        <f t="shared" si="88"/>
        <v>13087.62</v>
      </c>
      <c r="L196" s="74">
        <f t="shared" si="88"/>
        <v>0.97520000000000007</v>
      </c>
      <c r="M196" s="74">
        <f t="shared" si="88"/>
        <v>2213.2267920000004</v>
      </c>
      <c r="N196" s="74">
        <f t="shared" si="88"/>
        <v>1563.1500000000003</v>
      </c>
      <c r="O196" s="187">
        <f>+SUM(O186:O195)</f>
        <v>3481.3076719999999</v>
      </c>
      <c r="P196" s="74">
        <v>644.4</v>
      </c>
      <c r="Q196" s="74">
        <f>+SUM(Q186:Q195)</f>
        <v>0</v>
      </c>
      <c r="R196" s="74">
        <v>4898</v>
      </c>
      <c r="S196" s="74">
        <f t="shared" si="88"/>
        <v>0</v>
      </c>
      <c r="T196" s="74">
        <v>250</v>
      </c>
      <c r="U196" s="74">
        <f>+SUM(U186:U195)</f>
        <v>30788.292327999996</v>
      </c>
      <c r="V196" s="74">
        <f>+SUM(V186:V195)</f>
        <v>27988.292327999996</v>
      </c>
    </row>
    <row r="197" spans="1:23" x14ac:dyDescent="0.25">
      <c r="A197" s="70"/>
      <c r="B197" s="36"/>
      <c r="C197" s="85"/>
      <c r="D197" s="36"/>
      <c r="E197" s="72"/>
      <c r="F197" s="73"/>
      <c r="G197" s="74"/>
      <c r="H197" s="74"/>
      <c r="I197" s="74"/>
      <c r="J197" s="74"/>
      <c r="K197" s="74"/>
      <c r="L197" s="74"/>
      <c r="M197" s="74"/>
      <c r="N197" s="74"/>
      <c r="O197" s="187"/>
      <c r="P197" s="74"/>
      <c r="Q197" s="74"/>
      <c r="R197" s="74"/>
      <c r="S197" s="74"/>
      <c r="T197" s="74"/>
      <c r="U197" s="74"/>
      <c r="V197" s="74"/>
    </row>
    <row r="198" spans="1:23" x14ac:dyDescent="0.25">
      <c r="A198" s="70"/>
      <c r="B198" s="36"/>
      <c r="C198" s="85"/>
      <c r="D198" s="42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189"/>
      <c r="P198" s="86"/>
      <c r="Q198" s="86"/>
      <c r="R198" s="174"/>
      <c r="S198" s="86"/>
      <c r="T198" s="86"/>
      <c r="U198" s="122"/>
      <c r="V198" s="86"/>
    </row>
    <row r="199" spans="1:23" x14ac:dyDescent="0.25">
      <c r="A199" s="212" t="s">
        <v>363</v>
      </c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4"/>
    </row>
    <row r="200" spans="1:23" ht="22.5" x14ac:dyDescent="0.25">
      <c r="A200" s="37" t="s">
        <v>55</v>
      </c>
      <c r="B200" s="37" t="s">
        <v>283</v>
      </c>
      <c r="C200" s="37" t="s">
        <v>13</v>
      </c>
      <c r="D200" s="37" t="s">
        <v>66</v>
      </c>
      <c r="E200" s="37" t="s">
        <v>21</v>
      </c>
      <c r="F200" s="37" t="s">
        <v>15</v>
      </c>
      <c r="G200" s="37" t="s">
        <v>14</v>
      </c>
      <c r="H200" s="37" t="s">
        <v>52</v>
      </c>
      <c r="I200" s="37" t="s">
        <v>58</v>
      </c>
      <c r="J200" s="48" t="s">
        <v>156</v>
      </c>
      <c r="K200" s="48" t="s">
        <v>157</v>
      </c>
      <c r="L200" s="48" t="s">
        <v>158</v>
      </c>
      <c r="M200" s="48" t="s">
        <v>159</v>
      </c>
      <c r="N200" s="37" t="s">
        <v>160</v>
      </c>
      <c r="O200" s="184" t="s">
        <v>53</v>
      </c>
      <c r="P200" s="37" t="s">
        <v>54</v>
      </c>
      <c r="Q200" s="37" t="s">
        <v>16</v>
      </c>
      <c r="R200" s="37" t="s">
        <v>237</v>
      </c>
      <c r="S200" s="37" t="s">
        <v>57</v>
      </c>
      <c r="T200" s="37" t="s">
        <v>64</v>
      </c>
      <c r="U200" s="37" t="s">
        <v>62</v>
      </c>
      <c r="V200" s="37" t="s">
        <v>63</v>
      </c>
    </row>
    <row r="201" spans="1:23" s="101" customFormat="1" x14ac:dyDescent="0.25">
      <c r="A201" s="49">
        <v>304</v>
      </c>
      <c r="B201" s="33">
        <v>2776321127</v>
      </c>
      <c r="C201" s="50" t="s">
        <v>258</v>
      </c>
      <c r="D201" s="33" t="s">
        <v>162</v>
      </c>
      <c r="E201" s="75">
        <v>16</v>
      </c>
      <c r="F201" s="66">
        <v>661.33</v>
      </c>
      <c r="G201" s="66">
        <f>E201*F201</f>
        <v>10581.28</v>
      </c>
      <c r="H201" s="66"/>
      <c r="I201" s="49"/>
      <c r="J201" s="66">
        <f>VLOOKUP($G$201,Tabisr,1)</f>
        <v>5925.91</v>
      </c>
      <c r="K201" s="68">
        <f>+G201-J201</f>
        <v>4655.3700000000008</v>
      </c>
      <c r="L201" s="69">
        <f>VLOOKUP($G$201,Tabisr,4)</f>
        <v>0.21360000000000001</v>
      </c>
      <c r="M201" s="66">
        <f>(G201-5081.01)*21.36%</f>
        <v>1174.8576720000001</v>
      </c>
      <c r="N201" s="66">
        <v>538.20000000000005</v>
      </c>
      <c r="O201" s="67">
        <f>M201+N201</f>
        <v>1713.0576720000001</v>
      </c>
      <c r="P201" s="66">
        <f>VLOOKUP($G$201,Tabsub,3)</f>
        <v>0</v>
      </c>
      <c r="Q201" s="66"/>
      <c r="R201" s="79"/>
      <c r="S201" s="66"/>
      <c r="T201" s="66"/>
      <c r="U201" s="68">
        <v>8868.2223279999998</v>
      </c>
      <c r="V201" s="68">
        <v>8868.2223279999998</v>
      </c>
      <c r="W201" s="21"/>
    </row>
    <row r="202" spans="1:23" x14ac:dyDescent="0.25">
      <c r="A202" s="98">
        <v>151</v>
      </c>
      <c r="B202" s="33">
        <v>1503512688</v>
      </c>
      <c r="C202" s="50" t="s">
        <v>348</v>
      </c>
      <c r="D202" s="50" t="s">
        <v>74</v>
      </c>
      <c r="E202" s="75">
        <v>16</v>
      </c>
      <c r="F202" s="66">
        <v>263.56</v>
      </c>
      <c r="G202" s="66">
        <f>E202*F202</f>
        <v>4216.96</v>
      </c>
      <c r="H202" s="66">
        <v>400</v>
      </c>
      <c r="I202" s="88"/>
      <c r="J202" s="66">
        <f>VLOOKUP($G$288,Tabisr,1)</f>
        <v>2422.81</v>
      </c>
      <c r="K202" s="68">
        <f t="shared" ref="K202" si="89">+G202-J202</f>
        <v>1794.15</v>
      </c>
      <c r="L202" s="69">
        <f>VLOOKUP($G$288,Tabisr,4)</f>
        <v>0.10879999999999999</v>
      </c>
      <c r="M202" s="66">
        <f t="shared" ref="M202" si="90">(G202-2077.51)*10.88%</f>
        <v>232.77215999999999</v>
      </c>
      <c r="N202" s="66">
        <v>122.95</v>
      </c>
      <c r="O202" s="67">
        <f>O188</f>
        <v>341.63</v>
      </c>
      <c r="P202" s="66"/>
      <c r="Q202" s="66"/>
      <c r="R202" s="79"/>
      <c r="S202" s="66"/>
      <c r="T202" s="66"/>
      <c r="U202" s="68">
        <v>4275.33</v>
      </c>
      <c r="V202" s="68">
        <v>3875.33</v>
      </c>
    </row>
    <row r="203" spans="1:23" x14ac:dyDescent="0.25">
      <c r="A203" s="49">
        <v>103</v>
      </c>
      <c r="B203" s="33">
        <v>1585781895</v>
      </c>
      <c r="C203" s="50" t="s">
        <v>24</v>
      </c>
      <c r="D203" s="33" t="s">
        <v>68</v>
      </c>
      <c r="E203" s="75">
        <v>16</v>
      </c>
      <c r="F203" s="66">
        <v>312.26</v>
      </c>
      <c r="G203" s="67">
        <f>E203*F203</f>
        <v>4996.16</v>
      </c>
      <c r="H203" s="53">
        <v>400</v>
      </c>
      <c r="I203" s="53"/>
      <c r="J203" s="66">
        <f>VLOOKUP($G$49,Tabisr,1)</f>
        <v>2422.81</v>
      </c>
      <c r="K203" s="68">
        <f t="shared" ref="K203:K206" si="91">+G203-J203</f>
        <v>2573.35</v>
      </c>
      <c r="L203" s="69">
        <f>VLOOKUP($G$49,Tabisr,4)</f>
        <v>0.10879999999999999</v>
      </c>
      <c r="M203" s="66">
        <f>(G203-3651.01)*16%</f>
        <v>215.22399999999993</v>
      </c>
      <c r="N203" s="66">
        <v>293.25</v>
      </c>
      <c r="O203" s="67">
        <f t="shared" ref="O203" si="92">M203+N203</f>
        <v>508.47399999999993</v>
      </c>
      <c r="P203" s="66"/>
      <c r="Q203" s="53"/>
      <c r="R203" s="80"/>
      <c r="S203" s="53"/>
      <c r="T203" s="53"/>
      <c r="U203" s="68">
        <v>3337.6859999999997</v>
      </c>
      <c r="V203" s="68">
        <v>2937.6859999999997</v>
      </c>
    </row>
    <row r="204" spans="1:23" x14ac:dyDescent="0.25">
      <c r="A204" s="60">
        <v>100</v>
      </c>
      <c r="B204" s="202"/>
      <c r="C204" s="39" t="s">
        <v>423</v>
      </c>
      <c r="D204" s="90" t="s">
        <v>466</v>
      </c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</row>
    <row r="205" spans="1:23" x14ac:dyDescent="0.25">
      <c r="A205" s="49">
        <v>105</v>
      </c>
      <c r="B205" s="33">
        <v>1585781909</v>
      </c>
      <c r="C205" s="50" t="s">
        <v>321</v>
      </c>
      <c r="D205" s="33" t="s">
        <v>90</v>
      </c>
      <c r="E205" s="75">
        <v>16</v>
      </c>
      <c r="F205" s="66">
        <v>358.47</v>
      </c>
      <c r="G205" s="66">
        <f t="shared" ref="G205" si="93">E205*F205</f>
        <v>5735.52</v>
      </c>
      <c r="H205" s="66">
        <v>400</v>
      </c>
      <c r="I205" s="68"/>
      <c r="J205" s="66">
        <f>VLOOKUP($G$205,Tabisr,1)</f>
        <v>4949.5600000000004</v>
      </c>
      <c r="K205" s="68">
        <f t="shared" si="91"/>
        <v>785.96</v>
      </c>
      <c r="L205" s="69">
        <f>VLOOKUP($G$205,Tabisr,4)</f>
        <v>0.1792</v>
      </c>
      <c r="M205" s="66">
        <f>(G205-5081.011)*21.36%</f>
        <v>139.80312240000001</v>
      </c>
      <c r="N205" s="66">
        <v>538.20000000000005</v>
      </c>
      <c r="O205" s="67">
        <f t="shared" ref="O205" si="94">M205+N205</f>
        <v>678.00312240000005</v>
      </c>
      <c r="P205" s="66">
        <f>VLOOKUP($G$205,Tabsub,3)</f>
        <v>0</v>
      </c>
      <c r="Q205" s="66"/>
      <c r="R205" s="79"/>
      <c r="S205" s="66"/>
      <c r="T205" s="66"/>
      <c r="U205" s="68">
        <v>5457.5168776</v>
      </c>
      <c r="V205" s="68">
        <v>5057.5168776</v>
      </c>
    </row>
    <row r="206" spans="1:23" x14ac:dyDescent="0.25">
      <c r="A206" s="49">
        <v>106</v>
      </c>
      <c r="B206" s="33">
        <v>1585781942</v>
      </c>
      <c r="C206" s="50" t="s">
        <v>293</v>
      </c>
      <c r="D206" s="33" t="s">
        <v>90</v>
      </c>
      <c r="E206" s="75">
        <v>16</v>
      </c>
      <c r="F206" s="66">
        <v>358.47</v>
      </c>
      <c r="G206" s="66">
        <f>E206*F206</f>
        <v>5735.52</v>
      </c>
      <c r="H206" s="66">
        <v>400</v>
      </c>
      <c r="I206" s="68"/>
      <c r="J206" s="66">
        <f>VLOOKUP($G$205,Tabisr,1)</f>
        <v>4949.5600000000004</v>
      </c>
      <c r="K206" s="68">
        <f t="shared" si="91"/>
        <v>785.96</v>
      </c>
      <c r="L206" s="69">
        <f>VLOOKUP($G$205,Tabisr,4)</f>
        <v>0.1792</v>
      </c>
      <c r="M206" s="66">
        <f>(G206-5081.011)*21.36%</f>
        <v>139.80312240000001</v>
      </c>
      <c r="N206" s="66">
        <v>538.20000000000005</v>
      </c>
      <c r="O206" s="67">
        <f>M206+N206</f>
        <v>678.00312240000005</v>
      </c>
      <c r="P206" s="66">
        <f>VLOOKUP($G$205,Tabsub,3)</f>
        <v>0</v>
      </c>
      <c r="Q206" s="66"/>
      <c r="R206" s="79"/>
      <c r="S206" s="66"/>
      <c r="T206" s="66"/>
      <c r="U206" s="68">
        <v>5457.5168776</v>
      </c>
      <c r="V206" s="68">
        <v>5057.5168776</v>
      </c>
    </row>
    <row r="207" spans="1:23" x14ac:dyDescent="0.25">
      <c r="A207" s="60">
        <v>110</v>
      </c>
      <c r="B207" s="40"/>
      <c r="C207" s="90" t="s">
        <v>239</v>
      </c>
      <c r="D207" s="40" t="s">
        <v>91</v>
      </c>
      <c r="E207" s="60"/>
      <c r="F207" s="92"/>
      <c r="G207" s="92"/>
      <c r="H207" s="92"/>
      <c r="I207" s="92"/>
      <c r="J207" s="92"/>
      <c r="K207" s="93"/>
      <c r="L207" s="94"/>
      <c r="M207" s="92"/>
      <c r="N207" s="92"/>
      <c r="O207" s="166"/>
      <c r="P207" s="92"/>
      <c r="Q207" s="63"/>
      <c r="R207" s="171"/>
      <c r="S207" s="95"/>
      <c r="T207" s="95"/>
      <c r="U207" s="93"/>
      <c r="V207" s="93"/>
    </row>
    <row r="208" spans="1:23" x14ac:dyDescent="0.25">
      <c r="A208" s="49">
        <v>111</v>
      </c>
      <c r="B208" s="33">
        <v>2860876704</v>
      </c>
      <c r="C208" s="50" t="s">
        <v>25</v>
      </c>
      <c r="D208" s="50" t="s">
        <v>183</v>
      </c>
      <c r="E208" s="75">
        <v>16</v>
      </c>
      <c r="F208" s="66">
        <v>414.83</v>
      </c>
      <c r="G208" s="66">
        <f>E208*F208</f>
        <v>6637.28</v>
      </c>
      <c r="H208" s="66">
        <v>400</v>
      </c>
      <c r="I208" s="49"/>
      <c r="J208" s="66">
        <f>VLOOKUP($G$96,Tabisr,1)</f>
        <v>5925.91</v>
      </c>
      <c r="K208" s="68">
        <f>+G208-J208</f>
        <v>711.36999999999989</v>
      </c>
      <c r="L208" s="69">
        <f>VLOOKUP($G$96,Tabisr,4)</f>
        <v>0.21360000000000001</v>
      </c>
      <c r="M208" s="66">
        <f>(G208-4244.01)*17.92%</f>
        <v>428.87398399999995</v>
      </c>
      <c r="N208" s="66">
        <v>388.05</v>
      </c>
      <c r="O208" s="67">
        <v>690.94</v>
      </c>
      <c r="P208" s="66"/>
      <c r="Q208" s="49"/>
      <c r="R208" s="109"/>
      <c r="S208" s="49"/>
      <c r="T208" s="55"/>
      <c r="U208" s="68">
        <v>6346.34</v>
      </c>
      <c r="V208" s="68">
        <v>5946.34</v>
      </c>
    </row>
    <row r="209" spans="1:22" x14ac:dyDescent="0.25">
      <c r="A209" s="60">
        <v>112</v>
      </c>
      <c r="B209" s="40"/>
      <c r="C209" s="90" t="s">
        <v>239</v>
      </c>
      <c r="D209" s="40" t="s">
        <v>215</v>
      </c>
      <c r="E209" s="60"/>
      <c r="F209" s="91"/>
      <c r="G209" s="92"/>
      <c r="H209" s="92"/>
      <c r="I209" s="60"/>
      <c r="J209" s="92"/>
      <c r="K209" s="93"/>
      <c r="L209" s="94"/>
      <c r="M209" s="92"/>
      <c r="N209" s="92"/>
      <c r="O209" s="166"/>
      <c r="P209" s="92"/>
      <c r="Q209" s="92"/>
      <c r="R209" s="173"/>
      <c r="S209" s="92"/>
      <c r="T209" s="92"/>
      <c r="U209" s="93"/>
      <c r="V209" s="93"/>
    </row>
    <row r="210" spans="1:22" s="101" customFormat="1" ht="11.25" x14ac:dyDescent="0.25">
      <c r="A210" s="55">
        <v>113</v>
      </c>
      <c r="B210" s="33">
        <v>1585781925</v>
      </c>
      <c r="C210" s="50" t="s">
        <v>482</v>
      </c>
      <c r="D210" s="33" t="s">
        <v>182</v>
      </c>
      <c r="E210" s="49">
        <v>16</v>
      </c>
      <c r="F210" s="66">
        <v>263.56</v>
      </c>
      <c r="G210" s="66">
        <f t="shared" ref="G210" si="95">E210*F210</f>
        <v>4216.96</v>
      </c>
      <c r="H210" s="66">
        <v>400</v>
      </c>
      <c r="I210" s="66"/>
      <c r="J210" s="66">
        <f>VLOOKUP($G$210,Tabisr,1)</f>
        <v>2422.81</v>
      </c>
      <c r="K210" s="68">
        <f>+G210-J210</f>
        <v>1794.15</v>
      </c>
      <c r="L210" s="69">
        <f>VLOOKUP($G$210,Tabisr,4)</f>
        <v>0.10879999999999999</v>
      </c>
      <c r="M210" s="66">
        <f>(G210-3651.01)*16%</f>
        <v>90.551999999999978</v>
      </c>
      <c r="N210" s="66">
        <v>293.25</v>
      </c>
      <c r="O210" s="67">
        <f t="shared" ref="O210" si="96">M210+N210</f>
        <v>383.80199999999996</v>
      </c>
      <c r="P210" s="66"/>
      <c r="Q210" s="66"/>
      <c r="R210" s="79"/>
      <c r="S210" s="66"/>
      <c r="T210" s="66"/>
      <c r="U210" s="68">
        <v>4233.1580000000004</v>
      </c>
      <c r="V210" s="68">
        <v>3833.1580000000004</v>
      </c>
    </row>
    <row r="211" spans="1:22" x14ac:dyDescent="0.25">
      <c r="A211" s="60">
        <v>114</v>
      </c>
      <c r="B211" s="40"/>
      <c r="C211" s="90" t="s">
        <v>239</v>
      </c>
      <c r="D211" s="40" t="s">
        <v>88</v>
      </c>
      <c r="E211" s="60"/>
      <c r="F211" s="92"/>
      <c r="G211" s="92"/>
      <c r="H211" s="92"/>
      <c r="I211" s="92"/>
      <c r="J211" s="92"/>
      <c r="K211" s="93"/>
      <c r="L211" s="94"/>
      <c r="M211" s="92"/>
      <c r="N211" s="92"/>
      <c r="O211" s="166"/>
      <c r="P211" s="92"/>
      <c r="Q211" s="92"/>
      <c r="R211" s="173"/>
      <c r="S211" s="92"/>
      <c r="T211" s="92"/>
      <c r="U211" s="93"/>
      <c r="V211" s="93"/>
    </row>
    <row r="212" spans="1:22" x14ac:dyDescent="0.25">
      <c r="A212" s="60">
        <v>301</v>
      </c>
      <c r="B212" s="40"/>
      <c r="C212" s="39" t="s">
        <v>239</v>
      </c>
      <c r="D212" s="39" t="s">
        <v>88</v>
      </c>
      <c r="E212" s="60"/>
      <c r="F212" s="92"/>
      <c r="G212" s="92"/>
      <c r="H212" s="92"/>
      <c r="I212" s="92"/>
      <c r="J212" s="92"/>
      <c r="K212" s="93"/>
      <c r="L212" s="94"/>
      <c r="M212" s="92"/>
      <c r="N212" s="92"/>
      <c r="O212" s="166"/>
      <c r="P212" s="92"/>
      <c r="Q212" s="92"/>
      <c r="R212" s="173"/>
      <c r="S212" s="92"/>
      <c r="T212" s="92"/>
      <c r="U212" s="93"/>
      <c r="V212" s="93"/>
    </row>
    <row r="213" spans="1:22" x14ac:dyDescent="0.25">
      <c r="A213" s="70"/>
      <c r="B213" s="36"/>
      <c r="C213" s="85"/>
      <c r="D213" s="42"/>
      <c r="E213" s="86"/>
      <c r="F213" s="86"/>
      <c r="G213" s="87">
        <f t="shared" ref="G213:T213" si="97">+SUM(G202:G212)</f>
        <v>31538.399999999998</v>
      </c>
      <c r="H213" s="87">
        <f>+SUM(H202:H212)</f>
        <v>2400</v>
      </c>
      <c r="I213" s="87">
        <f t="shared" si="97"/>
        <v>0</v>
      </c>
      <c r="J213" s="87">
        <f t="shared" si="97"/>
        <v>23093.460000000003</v>
      </c>
      <c r="K213" s="87">
        <f t="shared" si="97"/>
        <v>8444.94</v>
      </c>
      <c r="L213" s="87">
        <f t="shared" si="97"/>
        <v>0.89839999999999998</v>
      </c>
      <c r="M213" s="87">
        <f t="shared" si="97"/>
        <v>1247.0283887999997</v>
      </c>
      <c r="N213" s="87">
        <f t="shared" si="97"/>
        <v>2173.9</v>
      </c>
      <c r="O213" s="188">
        <f t="shared" si="97"/>
        <v>3280.8522448000003</v>
      </c>
      <c r="P213" s="87">
        <f t="shared" si="97"/>
        <v>0</v>
      </c>
      <c r="Q213" s="87">
        <v>1550</v>
      </c>
      <c r="R213" s="87">
        <f>+SUM(R202:R212)</f>
        <v>0</v>
      </c>
      <c r="S213" s="87">
        <f t="shared" si="97"/>
        <v>0</v>
      </c>
      <c r="T213" s="87">
        <f t="shared" si="97"/>
        <v>0</v>
      </c>
      <c r="U213" s="87">
        <f>+SUM(U201:U212)</f>
        <v>37975.770083200005</v>
      </c>
      <c r="V213" s="87">
        <f>+SUM(V201:V212)</f>
        <v>35575.770083199997</v>
      </c>
    </row>
    <row r="214" spans="1:22" ht="13.9" customHeight="1" x14ac:dyDescent="0.25">
      <c r="A214" s="70"/>
      <c r="B214" s="36"/>
      <c r="C214" s="85"/>
      <c r="D214" s="42"/>
      <c r="E214" s="86"/>
      <c r="F214" s="86"/>
      <c r="G214" s="87"/>
      <c r="H214" s="87"/>
      <c r="I214" s="87"/>
      <c r="J214" s="87"/>
      <c r="K214" s="87"/>
      <c r="L214" s="87"/>
      <c r="M214" s="87"/>
      <c r="N214" s="87"/>
      <c r="O214" s="188"/>
      <c r="P214" s="87"/>
      <c r="Q214" s="87"/>
      <c r="R214" s="87"/>
      <c r="S214" s="87"/>
      <c r="T214" s="87"/>
      <c r="U214" s="87"/>
      <c r="V214" s="87"/>
    </row>
    <row r="215" spans="1:22" x14ac:dyDescent="0.25">
      <c r="A215" s="212" t="s">
        <v>364</v>
      </c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4"/>
    </row>
    <row r="216" spans="1:22" ht="22.5" x14ac:dyDescent="0.25">
      <c r="A216" s="37" t="s">
        <v>55</v>
      </c>
      <c r="B216" s="37" t="s">
        <v>283</v>
      </c>
      <c r="C216" s="37" t="s">
        <v>13</v>
      </c>
      <c r="D216" s="37" t="s">
        <v>66</v>
      </c>
      <c r="E216" s="37" t="s">
        <v>21</v>
      </c>
      <c r="F216" s="37" t="s">
        <v>15</v>
      </c>
      <c r="G216" s="37" t="s">
        <v>14</v>
      </c>
      <c r="H216" s="37" t="s">
        <v>52</v>
      </c>
      <c r="I216" s="37" t="s">
        <v>58</v>
      </c>
      <c r="J216" s="48" t="s">
        <v>156</v>
      </c>
      <c r="K216" s="48" t="s">
        <v>157</v>
      </c>
      <c r="L216" s="48" t="s">
        <v>158</v>
      </c>
      <c r="M216" s="48" t="s">
        <v>159</v>
      </c>
      <c r="N216" s="37" t="s">
        <v>160</v>
      </c>
      <c r="O216" s="184" t="s">
        <v>53</v>
      </c>
      <c r="P216" s="37" t="s">
        <v>54</v>
      </c>
      <c r="Q216" s="37" t="s">
        <v>16</v>
      </c>
      <c r="R216" s="37" t="s">
        <v>237</v>
      </c>
      <c r="S216" s="37" t="s">
        <v>57</v>
      </c>
      <c r="T216" s="37" t="s">
        <v>64</v>
      </c>
      <c r="U216" s="37" t="s">
        <v>62</v>
      </c>
      <c r="V216" s="37" t="s">
        <v>63</v>
      </c>
    </row>
    <row r="217" spans="1:22" ht="22.5" x14ac:dyDescent="0.25">
      <c r="A217" s="49">
        <v>101</v>
      </c>
      <c r="B217" s="33">
        <v>1518851045</v>
      </c>
      <c r="C217" s="50" t="s">
        <v>102</v>
      </c>
      <c r="D217" s="50" t="s">
        <v>365</v>
      </c>
      <c r="E217" s="75">
        <v>16</v>
      </c>
      <c r="F217" s="66">
        <v>661.33</v>
      </c>
      <c r="G217" s="66">
        <f>E217*F217</f>
        <v>10581.28</v>
      </c>
      <c r="H217" s="66"/>
      <c r="I217" s="49"/>
      <c r="J217" s="66">
        <f>VLOOKUP($G$201,Tabisr,1)</f>
        <v>5925.91</v>
      </c>
      <c r="K217" s="68">
        <f t="shared" ref="K217" si="98">+G217-J217</f>
        <v>4655.3700000000008</v>
      </c>
      <c r="L217" s="69">
        <f>VLOOKUP($G$201,Tabisr,4)</f>
        <v>0.21360000000000001</v>
      </c>
      <c r="M217" s="66">
        <f>(G217-5081.01)*21.36%</f>
        <v>1174.8576720000001</v>
      </c>
      <c r="N217" s="66">
        <v>538.20000000000005</v>
      </c>
      <c r="O217" s="67">
        <f>O201</f>
        <v>1713.0576720000001</v>
      </c>
      <c r="P217" s="66">
        <f>VLOOKUP($G$201,Tabsub,3)</f>
        <v>0</v>
      </c>
      <c r="Q217" s="66"/>
      <c r="R217" s="79"/>
      <c r="S217" s="66"/>
      <c r="T217" s="66"/>
      <c r="U217" s="68">
        <v>8868.2223279999998</v>
      </c>
      <c r="V217" s="68">
        <v>8868.2223279999998</v>
      </c>
    </row>
    <row r="218" spans="1:22" x14ac:dyDescent="0.25">
      <c r="A218" s="123">
        <v>102</v>
      </c>
      <c r="B218" s="44"/>
      <c r="C218" s="124" t="s">
        <v>99</v>
      </c>
      <c r="D218" s="124" t="s">
        <v>254</v>
      </c>
      <c r="E218" s="115">
        <v>16</v>
      </c>
      <c r="F218" s="117">
        <v>414.83</v>
      </c>
      <c r="G218" s="117">
        <f>E218*F218</f>
        <v>6637.28</v>
      </c>
      <c r="H218" s="117">
        <v>400</v>
      </c>
      <c r="I218" s="123"/>
      <c r="J218" s="117">
        <f>VLOOKUP($G$96,Tabisr,1)</f>
        <v>5925.91</v>
      </c>
      <c r="K218" s="119">
        <f>+G218-J218</f>
        <v>711.36999999999989</v>
      </c>
      <c r="L218" s="120">
        <f>VLOOKUP($G$96,Tabisr,4)</f>
        <v>0.21360000000000001</v>
      </c>
      <c r="M218" s="117">
        <f>(G218-4244.01)*17.92%</f>
        <v>428.87398399999995</v>
      </c>
      <c r="N218" s="117">
        <v>388.05</v>
      </c>
      <c r="O218" s="194">
        <v>690.94</v>
      </c>
      <c r="P218" s="117"/>
      <c r="Q218" s="123"/>
      <c r="R218" s="177"/>
      <c r="S218" s="123"/>
      <c r="T218" s="125"/>
      <c r="U218" s="119">
        <v>6346.34</v>
      </c>
      <c r="V218" s="119">
        <v>5946.34</v>
      </c>
    </row>
    <row r="219" spans="1:22" x14ac:dyDescent="0.25">
      <c r="A219" s="49">
        <v>104</v>
      </c>
      <c r="B219" s="33">
        <v>1585781950</v>
      </c>
      <c r="C219" s="50" t="s">
        <v>176</v>
      </c>
      <c r="D219" s="50" t="s">
        <v>68</v>
      </c>
      <c r="E219" s="49">
        <v>16</v>
      </c>
      <c r="F219" s="75">
        <v>263.56</v>
      </c>
      <c r="G219" s="66">
        <f>E219*F219</f>
        <v>4216.96</v>
      </c>
      <c r="H219" s="66">
        <v>400</v>
      </c>
      <c r="I219" s="49"/>
      <c r="J219" s="66">
        <f>VLOOKUP($G$27,Tabisr,1)</f>
        <v>2422.81</v>
      </c>
      <c r="K219" s="68">
        <f>+G219-J219</f>
        <v>1794.15</v>
      </c>
      <c r="L219" s="69">
        <f>VLOOKUP($G$27,Tabisr,4)</f>
        <v>0.10879999999999999</v>
      </c>
      <c r="M219" s="66">
        <f>(G219-3651.01)*16%</f>
        <v>90.551999999999978</v>
      </c>
      <c r="N219" s="66">
        <v>293.25</v>
      </c>
      <c r="O219" s="67">
        <f>N219+M219</f>
        <v>383.80199999999996</v>
      </c>
      <c r="P219" s="126"/>
      <c r="Q219" s="126"/>
      <c r="R219" s="178"/>
      <c r="S219" s="126"/>
      <c r="T219" s="126"/>
      <c r="U219" s="68">
        <v>4233.1580000000004</v>
      </c>
      <c r="V219" s="127">
        <v>3833.1580000000004</v>
      </c>
    </row>
    <row r="220" spans="1:22" x14ac:dyDescent="0.25">
      <c r="A220" s="60">
        <v>115</v>
      </c>
      <c r="B220" s="40"/>
      <c r="C220" s="90" t="s">
        <v>239</v>
      </c>
      <c r="D220" s="40" t="s">
        <v>92</v>
      </c>
      <c r="E220" s="60"/>
      <c r="F220" s="92"/>
      <c r="G220" s="92"/>
      <c r="H220" s="92"/>
      <c r="I220" s="92"/>
      <c r="J220" s="92"/>
      <c r="K220" s="93"/>
      <c r="L220" s="94"/>
      <c r="M220" s="92"/>
      <c r="N220" s="92"/>
      <c r="O220" s="166"/>
      <c r="P220" s="92"/>
      <c r="Q220" s="95"/>
      <c r="R220" s="179"/>
      <c r="S220" s="95"/>
      <c r="T220" s="95"/>
      <c r="U220" s="93"/>
      <c r="V220" s="93"/>
    </row>
    <row r="221" spans="1:22" x14ac:dyDescent="0.25">
      <c r="A221" s="49">
        <v>108</v>
      </c>
      <c r="B221" s="33">
        <v>1585781968</v>
      </c>
      <c r="C221" s="50" t="s">
        <v>103</v>
      </c>
      <c r="D221" s="33" t="s">
        <v>90</v>
      </c>
      <c r="E221" s="49">
        <v>16</v>
      </c>
      <c r="F221" s="66">
        <v>358.47</v>
      </c>
      <c r="G221" s="66">
        <f>E221*F221</f>
        <v>5735.52</v>
      </c>
      <c r="H221" s="66">
        <v>400</v>
      </c>
      <c r="I221" s="49"/>
      <c r="J221" s="66">
        <f>VLOOKUP($G$205,Tabisr,1)</f>
        <v>4949.5600000000004</v>
      </c>
      <c r="K221" s="68">
        <f>+G221-J221</f>
        <v>785.96</v>
      </c>
      <c r="L221" s="69">
        <f>VLOOKUP($G$205,Tabisr,4)</f>
        <v>0.1792</v>
      </c>
      <c r="M221" s="66">
        <f>(G221-5081.011)*21.36%</f>
        <v>139.80312240000001</v>
      </c>
      <c r="N221" s="66">
        <v>538.20000000000005</v>
      </c>
      <c r="O221" s="67">
        <f>M221+N221</f>
        <v>678.00312240000005</v>
      </c>
      <c r="P221" s="66">
        <f>VLOOKUP($G$205,Tabsub,3)</f>
        <v>0</v>
      </c>
      <c r="Q221" s="66"/>
      <c r="R221" s="79"/>
      <c r="S221" s="66"/>
      <c r="T221" s="66"/>
      <c r="U221" s="68">
        <v>5457.5168776</v>
      </c>
      <c r="V221" s="68">
        <v>5057.5168776</v>
      </c>
    </row>
    <row r="222" spans="1:22" s="101" customFormat="1" ht="11.25" x14ac:dyDescent="0.25">
      <c r="A222" s="49">
        <v>109</v>
      </c>
      <c r="B222" s="33">
        <v>1585781976</v>
      </c>
      <c r="C222" s="50" t="s">
        <v>472</v>
      </c>
      <c r="D222" s="50" t="s">
        <v>91</v>
      </c>
      <c r="E222" s="49">
        <v>16</v>
      </c>
      <c r="F222" s="66">
        <v>263.56</v>
      </c>
      <c r="G222" s="66">
        <f>E222*F222</f>
        <v>4216.96</v>
      </c>
      <c r="H222" s="66">
        <v>400</v>
      </c>
      <c r="I222" s="66"/>
      <c r="J222" s="66">
        <f>VLOOKUP($G$315,Tabisr,1)</f>
        <v>11951.86</v>
      </c>
      <c r="K222" s="68">
        <f>+G222-J222</f>
        <v>-7734.9000000000005</v>
      </c>
      <c r="L222" s="69">
        <f>VLOOKUP($G$315,Tabisr,4)</f>
        <v>0.23519999999999999</v>
      </c>
      <c r="M222" s="66">
        <f>(G222-3651.01)*16%</f>
        <v>90.551999999999978</v>
      </c>
      <c r="N222" s="66">
        <v>293.25</v>
      </c>
      <c r="O222" s="66">
        <f>M222+N222</f>
        <v>383.80199999999996</v>
      </c>
      <c r="P222" s="66"/>
      <c r="Q222" s="53"/>
      <c r="R222" s="53"/>
      <c r="S222" s="77"/>
      <c r="T222" s="77"/>
      <c r="U222" s="68">
        <v>4233.1580000000004</v>
      </c>
      <c r="V222" s="68">
        <v>3833.1580000000004</v>
      </c>
    </row>
    <row r="223" spans="1:22" x14ac:dyDescent="0.25">
      <c r="A223" s="70"/>
      <c r="B223" s="36"/>
      <c r="C223" s="85"/>
      <c r="D223" s="42"/>
      <c r="E223" s="86"/>
      <c r="F223" s="87"/>
      <c r="G223" s="87">
        <f t="shared" ref="G223:V223" si="99">SUM(G217:G222)</f>
        <v>31388</v>
      </c>
      <c r="H223" s="87">
        <f>SUM(H217:H222)</f>
        <v>1600</v>
      </c>
      <c r="I223" s="87">
        <f t="shared" si="99"/>
        <v>0</v>
      </c>
      <c r="J223" s="87">
        <f t="shared" si="99"/>
        <v>31176.05</v>
      </c>
      <c r="K223" s="87">
        <f t="shared" si="99"/>
        <v>211.95000000000073</v>
      </c>
      <c r="L223" s="87">
        <f t="shared" si="99"/>
        <v>0.95040000000000002</v>
      </c>
      <c r="M223" s="87">
        <f t="shared" si="99"/>
        <v>1924.6387783999996</v>
      </c>
      <c r="N223" s="87">
        <f t="shared" si="99"/>
        <v>2050.9499999999998</v>
      </c>
      <c r="O223" s="188">
        <f t="shared" si="99"/>
        <v>3849.6047944000006</v>
      </c>
      <c r="P223" s="87">
        <f t="shared" si="99"/>
        <v>0</v>
      </c>
      <c r="Q223" s="87">
        <f t="shared" si="99"/>
        <v>0</v>
      </c>
      <c r="R223" s="87">
        <f>SUM(R217:R222)</f>
        <v>0</v>
      </c>
      <c r="S223" s="87">
        <f t="shared" si="99"/>
        <v>0</v>
      </c>
      <c r="T223" s="87">
        <f t="shared" si="99"/>
        <v>0</v>
      </c>
      <c r="U223" s="87">
        <f t="shared" si="99"/>
        <v>29138.395205599998</v>
      </c>
      <c r="V223" s="87">
        <f t="shared" si="99"/>
        <v>27538.395205599998</v>
      </c>
    </row>
    <row r="224" spans="1:22" x14ac:dyDescent="0.25">
      <c r="A224" s="70"/>
      <c r="B224" s="36"/>
      <c r="C224" s="85"/>
      <c r="D224" s="42"/>
      <c r="E224" s="86"/>
      <c r="F224" s="87"/>
      <c r="G224" s="87"/>
      <c r="H224" s="87"/>
      <c r="I224" s="87"/>
      <c r="J224" s="87"/>
      <c r="K224" s="87"/>
      <c r="L224" s="87"/>
      <c r="M224" s="87"/>
      <c r="N224" s="87"/>
      <c r="O224" s="188"/>
      <c r="P224" s="87"/>
      <c r="Q224" s="87"/>
      <c r="R224" s="87"/>
      <c r="S224" s="87"/>
      <c r="T224" s="87"/>
      <c r="U224" s="87"/>
      <c r="V224" s="87"/>
    </row>
    <row r="225" spans="1:22" x14ac:dyDescent="0.25">
      <c r="A225" s="70"/>
      <c r="B225" s="36"/>
      <c r="C225" s="85"/>
      <c r="D225" s="42"/>
      <c r="E225" s="86"/>
      <c r="F225" s="87"/>
      <c r="G225" s="87"/>
      <c r="H225" s="87"/>
      <c r="I225" s="87"/>
      <c r="J225" s="87"/>
      <c r="K225" s="87"/>
      <c r="L225" s="87"/>
      <c r="M225" s="87"/>
      <c r="N225" s="87"/>
      <c r="O225" s="188"/>
      <c r="P225" s="87"/>
      <c r="Q225" s="87"/>
      <c r="R225" s="87"/>
      <c r="S225" s="87"/>
      <c r="T225" s="87"/>
      <c r="U225" s="87"/>
      <c r="V225" s="87"/>
    </row>
    <row r="226" spans="1:22" x14ac:dyDescent="0.25">
      <c r="A226" s="215" t="s">
        <v>440</v>
      </c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7"/>
    </row>
    <row r="227" spans="1:22" ht="22.5" x14ac:dyDescent="0.25">
      <c r="A227" s="37" t="s">
        <v>55</v>
      </c>
      <c r="B227" s="37" t="s">
        <v>283</v>
      </c>
      <c r="C227" s="37" t="s">
        <v>13</v>
      </c>
      <c r="D227" s="37" t="s">
        <v>66</v>
      </c>
      <c r="E227" s="37" t="s">
        <v>21</v>
      </c>
      <c r="F227" s="37" t="s">
        <v>15</v>
      </c>
      <c r="G227" s="37" t="s">
        <v>14</v>
      </c>
      <c r="H227" s="37" t="s">
        <v>52</v>
      </c>
      <c r="I227" s="37" t="s">
        <v>58</v>
      </c>
      <c r="J227" s="48" t="s">
        <v>156</v>
      </c>
      <c r="K227" s="48" t="s">
        <v>157</v>
      </c>
      <c r="L227" s="48" t="s">
        <v>158</v>
      </c>
      <c r="M227" s="48" t="s">
        <v>159</v>
      </c>
      <c r="N227" s="37" t="s">
        <v>160</v>
      </c>
      <c r="O227" s="184" t="s">
        <v>53</v>
      </c>
      <c r="P227" s="37" t="s">
        <v>54</v>
      </c>
      <c r="Q227" s="37" t="s">
        <v>16</v>
      </c>
      <c r="R227" s="37" t="s">
        <v>237</v>
      </c>
      <c r="S227" s="37" t="s">
        <v>57</v>
      </c>
      <c r="T227" s="37" t="s">
        <v>64</v>
      </c>
      <c r="U227" s="37" t="s">
        <v>62</v>
      </c>
      <c r="V227" s="37" t="s">
        <v>63</v>
      </c>
    </row>
    <row r="228" spans="1:22" ht="23.45" customHeight="1" x14ac:dyDescent="0.25">
      <c r="A228" s="60">
        <v>300</v>
      </c>
      <c r="B228" s="40"/>
      <c r="C228" s="90" t="s">
        <v>239</v>
      </c>
      <c r="D228" s="90" t="s">
        <v>441</v>
      </c>
      <c r="E228" s="91"/>
      <c r="F228" s="92"/>
      <c r="G228" s="92"/>
      <c r="H228" s="92"/>
      <c r="I228" s="92"/>
      <c r="J228" s="92"/>
      <c r="K228" s="93"/>
      <c r="L228" s="94"/>
      <c r="M228" s="92"/>
      <c r="N228" s="92"/>
      <c r="O228" s="166"/>
      <c r="P228" s="92"/>
      <c r="Q228" s="92"/>
      <c r="R228" s="173"/>
      <c r="S228" s="92"/>
      <c r="T228" s="92"/>
      <c r="U228" s="93"/>
      <c r="V228" s="93"/>
    </row>
    <row r="229" spans="1:22" x14ac:dyDescent="0.25">
      <c r="A229" s="70"/>
      <c r="B229" s="36"/>
      <c r="C229" s="85"/>
      <c r="D229" s="42"/>
      <c r="E229" s="86"/>
      <c r="F229" s="87"/>
      <c r="G229" s="87">
        <f>SUM(G228)</f>
        <v>0</v>
      </c>
      <c r="H229" s="87">
        <f t="shared" ref="H229:V229" si="100">SUM(H228)</f>
        <v>0</v>
      </c>
      <c r="I229" s="87">
        <f t="shared" si="100"/>
        <v>0</v>
      </c>
      <c r="J229" s="87">
        <f t="shared" si="100"/>
        <v>0</v>
      </c>
      <c r="K229" s="87">
        <f t="shared" si="100"/>
        <v>0</v>
      </c>
      <c r="L229" s="87">
        <f t="shared" si="100"/>
        <v>0</v>
      </c>
      <c r="M229" s="87">
        <f t="shared" si="100"/>
        <v>0</v>
      </c>
      <c r="N229" s="87">
        <f t="shared" si="100"/>
        <v>0</v>
      </c>
      <c r="O229" s="188">
        <f t="shared" si="100"/>
        <v>0</v>
      </c>
      <c r="P229" s="87">
        <f t="shared" si="100"/>
        <v>0</v>
      </c>
      <c r="Q229" s="87">
        <f t="shared" si="100"/>
        <v>0</v>
      </c>
      <c r="R229" s="87">
        <f>SUM(R228)</f>
        <v>0</v>
      </c>
      <c r="S229" s="87">
        <f t="shared" si="100"/>
        <v>0</v>
      </c>
      <c r="T229" s="87">
        <f t="shared" si="100"/>
        <v>0</v>
      </c>
      <c r="U229" s="87">
        <f t="shared" si="100"/>
        <v>0</v>
      </c>
      <c r="V229" s="87">
        <f t="shared" si="100"/>
        <v>0</v>
      </c>
    </row>
    <row r="230" spans="1:22" ht="6.6" customHeight="1" x14ac:dyDescent="0.25">
      <c r="A230" s="70"/>
      <c r="B230" s="36"/>
      <c r="C230" s="85"/>
      <c r="D230" s="42"/>
      <c r="E230" s="86"/>
      <c r="F230" s="87"/>
      <c r="G230" s="87"/>
      <c r="H230" s="87"/>
      <c r="I230" s="87"/>
      <c r="J230" s="87"/>
      <c r="K230" s="87"/>
      <c r="L230" s="87"/>
      <c r="M230" s="87"/>
      <c r="N230" s="87"/>
      <c r="O230" s="188"/>
      <c r="P230" s="87"/>
      <c r="Q230" s="87"/>
      <c r="R230" s="87"/>
      <c r="S230" s="87"/>
      <c r="T230" s="87"/>
      <c r="U230" s="87"/>
      <c r="V230" s="87"/>
    </row>
    <row r="231" spans="1:22" ht="10.5" customHeight="1" x14ac:dyDescent="0.25">
      <c r="A231" s="70"/>
      <c r="B231" s="36"/>
      <c r="C231" s="85"/>
      <c r="D231" s="42"/>
      <c r="E231" s="86"/>
      <c r="F231" s="86"/>
      <c r="G231" s="87"/>
      <c r="H231" s="87"/>
      <c r="I231" s="87"/>
      <c r="J231" s="87"/>
      <c r="K231" s="87"/>
      <c r="L231" s="87"/>
      <c r="M231" s="87"/>
      <c r="N231" s="87"/>
      <c r="O231" s="188"/>
      <c r="P231" s="87"/>
      <c r="Q231" s="87"/>
      <c r="R231" s="87"/>
      <c r="S231" s="87"/>
      <c r="T231" s="87"/>
      <c r="U231" s="87"/>
      <c r="V231" s="87"/>
    </row>
    <row r="232" spans="1:22" ht="12" customHeight="1" x14ac:dyDescent="0.25">
      <c r="A232" s="215" t="s">
        <v>309</v>
      </c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7"/>
    </row>
    <row r="233" spans="1:22" ht="22.5" x14ac:dyDescent="0.25">
      <c r="A233" s="37" t="s">
        <v>55</v>
      </c>
      <c r="B233" s="37" t="s">
        <v>283</v>
      </c>
      <c r="C233" s="37" t="s">
        <v>13</v>
      </c>
      <c r="D233" s="37" t="s">
        <v>66</v>
      </c>
      <c r="E233" s="37" t="s">
        <v>21</v>
      </c>
      <c r="F233" s="37" t="s">
        <v>15</v>
      </c>
      <c r="G233" s="37" t="s">
        <v>14</v>
      </c>
      <c r="H233" s="37" t="s">
        <v>52</v>
      </c>
      <c r="I233" s="37" t="s">
        <v>58</v>
      </c>
      <c r="J233" s="48" t="s">
        <v>156</v>
      </c>
      <c r="K233" s="48" t="s">
        <v>157</v>
      </c>
      <c r="L233" s="48" t="s">
        <v>158</v>
      </c>
      <c r="M233" s="48" t="s">
        <v>159</v>
      </c>
      <c r="N233" s="37" t="s">
        <v>160</v>
      </c>
      <c r="O233" s="184" t="s">
        <v>53</v>
      </c>
      <c r="P233" s="37" t="s">
        <v>54</v>
      </c>
      <c r="Q233" s="37" t="s">
        <v>16</v>
      </c>
      <c r="R233" s="37" t="s">
        <v>237</v>
      </c>
      <c r="S233" s="37" t="s">
        <v>57</v>
      </c>
      <c r="T233" s="37" t="s">
        <v>64</v>
      </c>
      <c r="U233" s="37" t="s">
        <v>62</v>
      </c>
      <c r="V233" s="37" t="s">
        <v>63</v>
      </c>
    </row>
    <row r="234" spans="1:22" x14ac:dyDescent="0.25">
      <c r="A234" s="49">
        <v>116</v>
      </c>
      <c r="B234" s="33">
        <v>1585782425</v>
      </c>
      <c r="C234" s="50" t="s">
        <v>117</v>
      </c>
      <c r="D234" s="50" t="s">
        <v>420</v>
      </c>
      <c r="E234" s="75">
        <v>16</v>
      </c>
      <c r="F234" s="66">
        <v>661.33</v>
      </c>
      <c r="G234" s="66">
        <f>E234*F234</f>
        <v>10581.28</v>
      </c>
      <c r="H234" s="66"/>
      <c r="I234" s="66"/>
      <c r="J234" s="66">
        <f>VLOOKUP($G$234,Tabisr,1)</f>
        <v>5925.91</v>
      </c>
      <c r="K234" s="68">
        <f>+G234-J234</f>
        <v>4655.3700000000008</v>
      </c>
      <c r="L234" s="69">
        <f>VLOOKUP($G$234,Tabisr,4)</f>
        <v>0.21360000000000001</v>
      </c>
      <c r="M234" s="66">
        <f>(G234-5081.01)*21.36%</f>
        <v>1174.8576720000001</v>
      </c>
      <c r="N234" s="66">
        <v>538.20000000000005</v>
      </c>
      <c r="O234" s="67">
        <f>M234+N234</f>
        <v>1713.0576720000001</v>
      </c>
      <c r="P234" s="66">
        <f>VLOOKUP($G$234,Tabsub,3)</f>
        <v>0</v>
      </c>
      <c r="Q234" s="66"/>
      <c r="R234" s="79"/>
      <c r="S234" s="66"/>
      <c r="T234" s="66"/>
      <c r="U234" s="68">
        <v>5668.2223279999998</v>
      </c>
      <c r="V234" s="68">
        <v>5668.2223279999998</v>
      </c>
    </row>
    <row r="235" spans="1:22" x14ac:dyDescent="0.25">
      <c r="A235" s="164"/>
      <c r="B235" s="40"/>
      <c r="C235" s="165" t="s">
        <v>239</v>
      </c>
      <c r="D235" s="90" t="s">
        <v>421</v>
      </c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95"/>
      <c r="P235" s="164"/>
      <c r="Q235" s="164"/>
      <c r="R235" s="180"/>
      <c r="S235" s="164"/>
      <c r="T235" s="164"/>
      <c r="U235" s="164"/>
      <c r="V235" s="164"/>
    </row>
    <row r="236" spans="1:22" ht="12" customHeight="1" x14ac:dyDescent="0.25">
      <c r="A236" s="60">
        <v>245</v>
      </c>
      <c r="B236" s="35"/>
      <c r="C236" s="90" t="s">
        <v>239</v>
      </c>
      <c r="D236" s="90" t="s">
        <v>320</v>
      </c>
      <c r="E236" s="91"/>
      <c r="F236" s="92"/>
      <c r="G236" s="92"/>
      <c r="H236" s="92"/>
      <c r="I236" s="60"/>
      <c r="J236" s="92"/>
      <c r="K236" s="93"/>
      <c r="L236" s="94"/>
      <c r="M236" s="92"/>
      <c r="N236" s="92"/>
      <c r="O236" s="186"/>
      <c r="P236" s="92"/>
      <c r="Q236" s="92"/>
      <c r="R236" s="173"/>
      <c r="S236" s="92"/>
      <c r="T236" s="92"/>
      <c r="U236" s="93"/>
      <c r="V236" s="93"/>
    </row>
    <row r="237" spans="1:22" ht="12" customHeight="1" x14ac:dyDescent="0.25">
      <c r="A237" s="49">
        <v>118</v>
      </c>
      <c r="B237" s="34">
        <v>1540470985</v>
      </c>
      <c r="C237" s="50" t="s">
        <v>344</v>
      </c>
      <c r="D237" s="50" t="s">
        <v>270</v>
      </c>
      <c r="E237" s="75">
        <v>16</v>
      </c>
      <c r="F237" s="66">
        <v>312.26</v>
      </c>
      <c r="G237" s="66">
        <f>E237*F237</f>
        <v>4996.16</v>
      </c>
      <c r="H237" s="66">
        <v>400</v>
      </c>
      <c r="I237" s="49"/>
      <c r="J237" s="66" t="e">
        <f>VLOOKUP($G$220,Tabisr,1)</f>
        <v>#N/A</v>
      </c>
      <c r="K237" s="68" t="e">
        <f>+G237-J237</f>
        <v>#N/A</v>
      </c>
      <c r="L237" s="69" t="e">
        <f>VLOOKUP($G$220,Tabisr,4)</f>
        <v>#N/A</v>
      </c>
      <c r="M237" s="66" t="e">
        <f>+K237*L237</f>
        <v>#N/A</v>
      </c>
      <c r="N237" s="66" t="e">
        <f>VLOOKUP($G$220,Tabisr,3)</f>
        <v>#N/A</v>
      </c>
      <c r="O237" s="185">
        <v>466.88</v>
      </c>
      <c r="P237" s="66"/>
      <c r="Q237" s="66"/>
      <c r="R237" s="79"/>
      <c r="S237" s="66"/>
      <c r="T237" s="66"/>
      <c r="U237" s="68">
        <v>4929.28</v>
      </c>
      <c r="V237" s="68">
        <v>4529.28</v>
      </c>
    </row>
    <row r="238" spans="1:22" x14ac:dyDescent="0.25">
      <c r="A238" s="49">
        <v>119</v>
      </c>
      <c r="B238" s="33">
        <v>1505467214</v>
      </c>
      <c r="C238" s="50" t="s">
        <v>323</v>
      </c>
      <c r="D238" s="50" t="s">
        <v>68</v>
      </c>
      <c r="E238" s="75">
        <v>16</v>
      </c>
      <c r="F238" s="126">
        <v>263.56</v>
      </c>
      <c r="G238" s="127">
        <f>E238*F238</f>
        <v>4216.96</v>
      </c>
      <c r="H238" s="127">
        <v>400</v>
      </c>
      <c r="I238" s="127"/>
      <c r="J238" s="127">
        <v>309.77999999999997</v>
      </c>
      <c r="K238" s="127"/>
      <c r="L238" s="127">
        <v>1050</v>
      </c>
      <c r="M238" s="127"/>
      <c r="N238" s="127"/>
      <c r="O238" s="196">
        <v>341.63</v>
      </c>
      <c r="P238" s="127"/>
      <c r="Q238" s="127"/>
      <c r="R238" s="79"/>
      <c r="S238" s="66"/>
      <c r="T238" s="66"/>
      <c r="U238" s="66">
        <v>3605.33</v>
      </c>
      <c r="V238" s="66">
        <v>3205.33</v>
      </c>
    </row>
    <row r="239" spans="1:22" x14ac:dyDescent="0.25">
      <c r="A239" s="70"/>
      <c r="B239" s="36"/>
      <c r="C239" s="71"/>
      <c r="D239" s="71"/>
      <c r="E239" s="72"/>
      <c r="F239" s="73"/>
      <c r="G239" s="81">
        <f t="shared" ref="G239:V239" si="101">+SUM(G234:G238)</f>
        <v>19794.400000000001</v>
      </c>
      <c r="H239" s="81">
        <f>+SUM(H234:H238)</f>
        <v>800</v>
      </c>
      <c r="I239" s="81">
        <f t="shared" si="101"/>
        <v>0</v>
      </c>
      <c r="J239" s="81" t="e">
        <f t="shared" si="101"/>
        <v>#N/A</v>
      </c>
      <c r="K239" s="81" t="e">
        <f t="shared" si="101"/>
        <v>#N/A</v>
      </c>
      <c r="L239" s="81" t="e">
        <f t="shared" si="101"/>
        <v>#N/A</v>
      </c>
      <c r="M239" s="81" t="e">
        <f t="shared" si="101"/>
        <v>#N/A</v>
      </c>
      <c r="N239" s="81" t="e">
        <f t="shared" si="101"/>
        <v>#N/A</v>
      </c>
      <c r="O239" s="84">
        <f t="shared" si="101"/>
        <v>2521.5676720000001</v>
      </c>
      <c r="P239" s="81">
        <f t="shared" si="101"/>
        <v>0</v>
      </c>
      <c r="Q239" s="81">
        <v>3200</v>
      </c>
      <c r="R239" s="81">
        <v>670</v>
      </c>
      <c r="S239" s="81">
        <f t="shared" si="101"/>
        <v>0</v>
      </c>
      <c r="T239" s="81">
        <f t="shared" si="101"/>
        <v>0</v>
      </c>
      <c r="U239" s="81">
        <f t="shared" si="101"/>
        <v>14202.832327999999</v>
      </c>
      <c r="V239" s="81">
        <f t="shared" si="101"/>
        <v>13402.832327999999</v>
      </c>
    </row>
    <row r="240" spans="1:22" ht="12.6" customHeight="1" x14ac:dyDescent="0.25">
      <c r="A240" s="70"/>
      <c r="B240" s="36"/>
      <c r="C240" s="71"/>
      <c r="D240" s="71"/>
      <c r="E240" s="72"/>
      <c r="F240" s="73"/>
      <c r="G240" s="81"/>
      <c r="H240" s="81"/>
      <c r="I240" s="81"/>
      <c r="J240" s="81"/>
      <c r="K240" s="81"/>
      <c r="L240" s="81"/>
      <c r="M240" s="81"/>
      <c r="N240" s="81"/>
      <c r="O240" s="84"/>
      <c r="P240" s="81"/>
      <c r="Q240" s="81"/>
      <c r="R240" s="81"/>
      <c r="S240" s="81"/>
      <c r="T240" s="81"/>
      <c r="U240" s="81"/>
      <c r="V240" s="81"/>
    </row>
    <row r="241" spans="1:22" ht="12.6" customHeight="1" x14ac:dyDescent="0.25">
      <c r="A241" s="70"/>
      <c r="B241" s="36"/>
      <c r="C241" s="85"/>
      <c r="D241" s="42"/>
      <c r="E241" s="86"/>
      <c r="F241" s="86"/>
      <c r="G241" s="87"/>
      <c r="H241" s="87"/>
      <c r="I241" s="87"/>
      <c r="J241" s="87"/>
      <c r="K241" s="87"/>
      <c r="L241" s="87"/>
      <c r="M241" s="87"/>
      <c r="N241" s="87"/>
      <c r="O241" s="188"/>
      <c r="P241" s="87"/>
      <c r="Q241" s="87"/>
      <c r="R241" s="87"/>
      <c r="S241" s="87"/>
      <c r="T241" s="87"/>
      <c r="U241" s="87"/>
      <c r="V241" s="87"/>
    </row>
    <row r="242" spans="1:22" x14ac:dyDescent="0.25">
      <c r="A242" s="212" t="s">
        <v>253</v>
      </c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4"/>
    </row>
    <row r="243" spans="1:22" ht="22.5" x14ac:dyDescent="0.25">
      <c r="A243" s="37" t="s">
        <v>55</v>
      </c>
      <c r="B243" s="37" t="s">
        <v>283</v>
      </c>
      <c r="C243" s="37" t="s">
        <v>13</v>
      </c>
      <c r="D243" s="37" t="s">
        <v>66</v>
      </c>
      <c r="E243" s="37" t="s">
        <v>21</v>
      </c>
      <c r="F243" s="37" t="s">
        <v>15</v>
      </c>
      <c r="G243" s="37" t="s">
        <v>14</v>
      </c>
      <c r="H243" s="37" t="s">
        <v>52</v>
      </c>
      <c r="I243" s="37" t="s">
        <v>58</v>
      </c>
      <c r="J243" s="48" t="s">
        <v>156</v>
      </c>
      <c r="K243" s="48" t="s">
        <v>157</v>
      </c>
      <c r="L243" s="48" t="s">
        <v>158</v>
      </c>
      <c r="M243" s="48" t="s">
        <v>159</v>
      </c>
      <c r="N243" s="37" t="s">
        <v>160</v>
      </c>
      <c r="O243" s="184" t="s">
        <v>53</v>
      </c>
      <c r="P243" s="37" t="s">
        <v>54</v>
      </c>
      <c r="Q243" s="37" t="s">
        <v>16</v>
      </c>
      <c r="R243" s="37" t="s">
        <v>237</v>
      </c>
      <c r="S243" s="37" t="s">
        <v>57</v>
      </c>
      <c r="T243" s="37" t="s">
        <v>64</v>
      </c>
      <c r="U243" s="37" t="s">
        <v>62</v>
      </c>
      <c r="V243" s="37" t="s">
        <v>63</v>
      </c>
    </row>
    <row r="244" spans="1:22" x14ac:dyDescent="0.25">
      <c r="A244" s="98">
        <v>289</v>
      </c>
      <c r="B244" s="34">
        <v>1585781322</v>
      </c>
      <c r="C244" s="50" t="s">
        <v>409</v>
      </c>
      <c r="D244" s="50" t="s">
        <v>408</v>
      </c>
      <c r="E244" s="75">
        <v>16</v>
      </c>
      <c r="F244" s="66">
        <v>661.33</v>
      </c>
      <c r="G244" s="66">
        <f t="shared" ref="G244:G245" si="102">E244*F244</f>
        <v>10581.28</v>
      </c>
      <c r="H244" s="66"/>
      <c r="I244" s="66"/>
      <c r="J244" s="66">
        <f>VLOOKUP($G$234,Tabisr,1)</f>
        <v>5925.91</v>
      </c>
      <c r="K244" s="68">
        <f t="shared" ref="K244:K245" si="103">+G244-J244</f>
        <v>4655.3700000000008</v>
      </c>
      <c r="L244" s="69">
        <f>VLOOKUP($G$234,Tabisr,4)</f>
        <v>0.21360000000000001</v>
      </c>
      <c r="M244" s="66">
        <f>(G244-5081.01)*21.36%</f>
        <v>1174.8576720000001</v>
      </c>
      <c r="N244" s="66">
        <v>538.20000000000005</v>
      </c>
      <c r="O244" s="67">
        <f>M244+N244</f>
        <v>1713.0576720000001</v>
      </c>
      <c r="P244" s="66">
        <f>VLOOKUP($G$234,Tabsub,3)</f>
        <v>0</v>
      </c>
      <c r="Q244" s="66"/>
      <c r="R244" s="79"/>
      <c r="S244" s="66"/>
      <c r="T244" s="66"/>
      <c r="U244" s="68">
        <v>8868.2223279999998</v>
      </c>
      <c r="V244" s="68">
        <v>8868.2223279999998</v>
      </c>
    </row>
    <row r="245" spans="1:22" x14ac:dyDescent="0.25">
      <c r="A245" s="98">
        <v>297</v>
      </c>
      <c r="B245" s="33">
        <v>1585781854</v>
      </c>
      <c r="C245" s="50" t="s">
        <v>166</v>
      </c>
      <c r="D245" s="33" t="s">
        <v>68</v>
      </c>
      <c r="E245" s="75">
        <v>16</v>
      </c>
      <c r="F245" s="66">
        <v>263.56</v>
      </c>
      <c r="G245" s="66">
        <f t="shared" si="102"/>
        <v>4216.96</v>
      </c>
      <c r="H245" s="66">
        <v>400</v>
      </c>
      <c r="I245" s="66"/>
      <c r="J245" s="66">
        <f t="shared" ref="J245:J251" si="104">VLOOKUP($G$203,Tabisr,1)</f>
        <v>4949.5600000000004</v>
      </c>
      <c r="K245" s="68">
        <f t="shared" si="103"/>
        <v>-732.60000000000036</v>
      </c>
      <c r="L245" s="69">
        <f t="shared" ref="L245:L251" si="105">VLOOKUP($G$203,Tabisr,4)</f>
        <v>0.1792</v>
      </c>
      <c r="M245" s="66">
        <f t="shared" ref="M245" si="106">(G245-3651.01)*16%</f>
        <v>90.551999999999978</v>
      </c>
      <c r="N245" s="66">
        <v>293.25</v>
      </c>
      <c r="O245" s="67">
        <f t="shared" ref="O245" si="107">M245+N245</f>
        <v>383.80199999999996</v>
      </c>
      <c r="P245" s="66"/>
      <c r="Q245" s="66"/>
      <c r="R245" s="79"/>
      <c r="S245" s="66"/>
      <c r="T245" s="66"/>
      <c r="U245" s="68">
        <v>2933.1580000000004</v>
      </c>
      <c r="V245" s="68">
        <v>2533.1580000000004</v>
      </c>
    </row>
    <row r="246" spans="1:22" x14ac:dyDescent="0.25">
      <c r="A246" s="49">
        <v>263</v>
      </c>
      <c r="B246" s="34">
        <v>1538015411</v>
      </c>
      <c r="C246" s="50" t="s">
        <v>341</v>
      </c>
      <c r="D246" s="33" t="s">
        <v>342</v>
      </c>
      <c r="E246" s="75">
        <v>16</v>
      </c>
      <c r="F246" s="66">
        <v>263.56</v>
      </c>
      <c r="G246" s="66">
        <f t="shared" ref="G246:G249" si="108">E246*F246</f>
        <v>4216.96</v>
      </c>
      <c r="H246" s="66">
        <v>400</v>
      </c>
      <c r="I246" s="66"/>
      <c r="J246" s="66">
        <f t="shared" si="104"/>
        <v>4949.5600000000004</v>
      </c>
      <c r="K246" s="68">
        <f t="shared" ref="K246:K249" si="109">+G246-J246</f>
        <v>-732.60000000000036</v>
      </c>
      <c r="L246" s="69">
        <f t="shared" si="105"/>
        <v>0.1792</v>
      </c>
      <c r="M246" s="66">
        <f t="shared" ref="M246:M251" si="110">(G246-3651.01)*16%</f>
        <v>90.551999999999978</v>
      </c>
      <c r="N246" s="66">
        <v>293.25</v>
      </c>
      <c r="O246" s="67">
        <f t="shared" ref="O246" si="111">M246+N246</f>
        <v>383.80199999999996</v>
      </c>
      <c r="P246" s="66"/>
      <c r="Q246" s="66"/>
      <c r="R246" s="79"/>
      <c r="S246" s="66"/>
      <c r="T246" s="66"/>
      <c r="U246" s="68">
        <v>3633.1580000000004</v>
      </c>
      <c r="V246" s="68">
        <v>3233.1580000000004</v>
      </c>
    </row>
    <row r="247" spans="1:22" x14ac:dyDescent="0.25">
      <c r="A247" s="60">
        <v>269</v>
      </c>
      <c r="B247" s="35"/>
      <c r="C247" s="90" t="s">
        <v>239</v>
      </c>
      <c r="D247" s="90" t="s">
        <v>287</v>
      </c>
      <c r="E247" s="91"/>
      <c r="F247" s="92"/>
      <c r="G247" s="92"/>
      <c r="H247" s="92"/>
      <c r="I247" s="92"/>
      <c r="J247" s="92"/>
      <c r="K247" s="93"/>
      <c r="L247" s="94"/>
      <c r="M247" s="92"/>
      <c r="N247" s="92"/>
      <c r="O247" s="166"/>
      <c r="P247" s="92"/>
      <c r="Q247" s="92"/>
      <c r="R247" s="173"/>
      <c r="S247" s="92"/>
      <c r="T247" s="92"/>
      <c r="U247" s="93"/>
      <c r="V247" s="93"/>
    </row>
    <row r="248" spans="1:22" s="101" customFormat="1" ht="11.25" x14ac:dyDescent="0.25">
      <c r="A248" s="60">
        <v>265</v>
      </c>
      <c r="B248" s="35"/>
      <c r="C248" s="90" t="s">
        <v>239</v>
      </c>
      <c r="D248" s="90" t="s">
        <v>287</v>
      </c>
      <c r="E248" s="91"/>
      <c r="F248" s="92"/>
      <c r="G248" s="92"/>
      <c r="H248" s="92"/>
      <c r="I248" s="92"/>
      <c r="J248" s="92"/>
      <c r="K248" s="93"/>
      <c r="L248" s="94"/>
      <c r="M248" s="92"/>
      <c r="N248" s="92"/>
      <c r="O248" s="166"/>
      <c r="P248" s="92"/>
      <c r="Q248" s="92"/>
      <c r="R248" s="92"/>
      <c r="S248" s="92"/>
      <c r="T248" s="92"/>
      <c r="U248" s="93"/>
      <c r="V248" s="93"/>
    </row>
    <row r="249" spans="1:22" x14ac:dyDescent="0.25">
      <c r="A249" s="49">
        <v>124</v>
      </c>
      <c r="B249" s="33">
        <v>1585781994</v>
      </c>
      <c r="C249" s="50" t="s">
        <v>286</v>
      </c>
      <c r="D249" s="50" t="s">
        <v>287</v>
      </c>
      <c r="E249" s="75">
        <v>16</v>
      </c>
      <c r="F249" s="66">
        <v>263.56</v>
      </c>
      <c r="G249" s="66">
        <f t="shared" si="108"/>
        <v>4216.96</v>
      </c>
      <c r="H249" s="66">
        <v>400</v>
      </c>
      <c r="I249" s="66"/>
      <c r="J249" s="66">
        <f t="shared" si="104"/>
        <v>4949.5600000000004</v>
      </c>
      <c r="K249" s="68">
        <f t="shared" si="109"/>
        <v>-732.60000000000036</v>
      </c>
      <c r="L249" s="69">
        <f t="shared" si="105"/>
        <v>0.1792</v>
      </c>
      <c r="M249" s="66">
        <f t="shared" si="110"/>
        <v>90.551999999999978</v>
      </c>
      <c r="N249" s="66">
        <v>292.25</v>
      </c>
      <c r="O249" s="67">
        <v>341.63</v>
      </c>
      <c r="P249" s="66"/>
      <c r="Q249" s="66"/>
      <c r="R249" s="79"/>
      <c r="S249" s="66"/>
      <c r="T249" s="66"/>
      <c r="U249" s="68">
        <v>4275.33</v>
      </c>
      <c r="V249" s="68">
        <v>3875.33</v>
      </c>
    </row>
    <row r="250" spans="1:22" x14ac:dyDescent="0.25">
      <c r="A250" s="49">
        <v>273</v>
      </c>
      <c r="B250" s="33">
        <v>1562817118</v>
      </c>
      <c r="C250" s="89" t="s">
        <v>354</v>
      </c>
      <c r="D250" s="89" t="s">
        <v>355</v>
      </c>
      <c r="E250" s="75">
        <v>16</v>
      </c>
      <c r="F250" s="66">
        <v>220.57</v>
      </c>
      <c r="G250" s="66">
        <f t="shared" ref="G250" si="112">E250*F250</f>
        <v>3529.12</v>
      </c>
      <c r="H250" s="66">
        <v>400</v>
      </c>
      <c r="I250" s="66"/>
      <c r="J250" s="66">
        <f t="shared" si="104"/>
        <v>4949.5600000000004</v>
      </c>
      <c r="K250" s="68">
        <f t="shared" ref="K250" si="113">+G250-J250</f>
        <v>-1420.4400000000005</v>
      </c>
      <c r="L250" s="69">
        <f t="shared" si="105"/>
        <v>0.1792</v>
      </c>
      <c r="M250" s="66">
        <f t="shared" si="110"/>
        <v>-19.502400000000051</v>
      </c>
      <c r="N250" s="66">
        <v>292.25</v>
      </c>
      <c r="O250" s="67">
        <v>337.68</v>
      </c>
      <c r="P250" s="66"/>
      <c r="Q250" s="66"/>
      <c r="R250" s="79"/>
      <c r="S250" s="66"/>
      <c r="T250" s="66"/>
      <c r="U250" s="68">
        <v>3591.44</v>
      </c>
      <c r="V250" s="68">
        <v>3191.44</v>
      </c>
    </row>
    <row r="251" spans="1:22" x14ac:dyDescent="0.25">
      <c r="A251" s="49">
        <v>269</v>
      </c>
      <c r="B251" s="33">
        <v>1557678777</v>
      </c>
      <c r="C251" s="50" t="s">
        <v>350</v>
      </c>
      <c r="D251" s="50" t="s">
        <v>88</v>
      </c>
      <c r="E251" s="75">
        <v>16</v>
      </c>
      <c r="F251" s="66">
        <v>263.56</v>
      </c>
      <c r="G251" s="66">
        <f>E251*F251</f>
        <v>4216.96</v>
      </c>
      <c r="H251" s="66">
        <v>400</v>
      </c>
      <c r="I251" s="66"/>
      <c r="J251" s="66">
        <f t="shared" si="104"/>
        <v>4949.5600000000004</v>
      </c>
      <c r="K251" s="68">
        <f>+G251-J251</f>
        <v>-732.60000000000036</v>
      </c>
      <c r="L251" s="69">
        <f t="shared" si="105"/>
        <v>0.1792</v>
      </c>
      <c r="M251" s="66">
        <f t="shared" si="110"/>
        <v>90.551999999999978</v>
      </c>
      <c r="N251" s="66">
        <v>293.25</v>
      </c>
      <c r="O251" s="67">
        <v>341.63</v>
      </c>
      <c r="P251" s="66"/>
      <c r="Q251" s="66"/>
      <c r="R251" s="79"/>
      <c r="S251" s="66"/>
      <c r="T251" s="66"/>
      <c r="U251" s="68">
        <v>4275.33</v>
      </c>
      <c r="V251" s="68">
        <v>3875.33</v>
      </c>
    </row>
    <row r="252" spans="1:22" x14ac:dyDescent="0.25">
      <c r="A252" s="70"/>
      <c r="B252" s="36"/>
      <c r="C252" s="85"/>
      <c r="D252" s="42"/>
      <c r="E252" s="86"/>
      <c r="F252" s="86"/>
      <c r="G252" s="87">
        <f>SUM(G244:G251)</f>
        <v>30978.239999999998</v>
      </c>
      <c r="H252" s="87">
        <f>SUM(H244:H251)</f>
        <v>2000</v>
      </c>
      <c r="I252" s="87">
        <f t="shared" ref="I252:N252" si="114">+I312</f>
        <v>0</v>
      </c>
      <c r="J252" s="87">
        <f t="shared" si="114"/>
        <v>5925.91</v>
      </c>
      <c r="K252" s="87">
        <f t="shared" si="114"/>
        <v>4655.3700000000008</v>
      </c>
      <c r="L252" s="87">
        <f t="shared" si="114"/>
        <v>0.21360000000000001</v>
      </c>
      <c r="M252" s="87">
        <f t="shared" si="114"/>
        <v>1174.8576720000001</v>
      </c>
      <c r="N252" s="87">
        <f t="shared" si="114"/>
        <v>538.20000000000005</v>
      </c>
      <c r="O252" s="188">
        <f>SUM(O244:O251)</f>
        <v>3501.6016720000002</v>
      </c>
      <c r="P252" s="87">
        <f t="shared" ref="P252:V252" si="115">SUM(P244:P251)</f>
        <v>0</v>
      </c>
      <c r="Q252" s="87">
        <v>1900</v>
      </c>
      <c r="R252" s="87">
        <f>SUM(R244:R251)</f>
        <v>0</v>
      </c>
      <c r="S252" s="87">
        <f t="shared" si="115"/>
        <v>0</v>
      </c>
      <c r="T252" s="87">
        <f t="shared" si="115"/>
        <v>0</v>
      </c>
      <c r="U252" s="87">
        <f t="shared" si="115"/>
        <v>27576.638327999994</v>
      </c>
      <c r="V252" s="87">
        <f t="shared" si="115"/>
        <v>25576.638327999994</v>
      </c>
    </row>
    <row r="253" spans="1:22" x14ac:dyDescent="0.25">
      <c r="A253" s="70"/>
      <c r="B253" s="36"/>
      <c r="C253" s="85"/>
      <c r="D253" s="42"/>
      <c r="E253" s="86"/>
      <c r="F253" s="86"/>
      <c r="G253" s="87"/>
      <c r="H253" s="87"/>
      <c r="I253" s="87"/>
      <c r="J253" s="87"/>
      <c r="K253" s="87"/>
      <c r="L253" s="87"/>
      <c r="M253" s="87"/>
      <c r="N253" s="87"/>
      <c r="O253" s="188"/>
      <c r="P253" s="87"/>
      <c r="Q253" s="87"/>
      <c r="R253" s="87"/>
      <c r="S253" s="87"/>
      <c r="T253" s="87"/>
      <c r="U253" s="87"/>
      <c r="V253" s="87"/>
    </row>
    <row r="254" spans="1:22" x14ac:dyDescent="0.25">
      <c r="A254" s="212" t="s">
        <v>206</v>
      </c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4"/>
    </row>
    <row r="255" spans="1:22" ht="22.5" x14ac:dyDescent="0.25">
      <c r="A255" s="37" t="s">
        <v>55</v>
      </c>
      <c r="B255" s="37" t="s">
        <v>283</v>
      </c>
      <c r="C255" s="37" t="s">
        <v>13</v>
      </c>
      <c r="D255" s="37" t="s">
        <v>66</v>
      </c>
      <c r="E255" s="37" t="s">
        <v>21</v>
      </c>
      <c r="F255" s="37" t="s">
        <v>15</v>
      </c>
      <c r="G255" s="37" t="s">
        <v>14</v>
      </c>
      <c r="H255" s="37" t="s">
        <v>52</v>
      </c>
      <c r="I255" s="37" t="s">
        <v>58</v>
      </c>
      <c r="J255" s="48" t="s">
        <v>156</v>
      </c>
      <c r="K255" s="48" t="s">
        <v>157</v>
      </c>
      <c r="L255" s="48" t="s">
        <v>158</v>
      </c>
      <c r="M255" s="48" t="s">
        <v>159</v>
      </c>
      <c r="N255" s="37" t="s">
        <v>160</v>
      </c>
      <c r="O255" s="184" t="s">
        <v>53</v>
      </c>
      <c r="P255" s="37" t="s">
        <v>54</v>
      </c>
      <c r="Q255" s="37" t="s">
        <v>16</v>
      </c>
      <c r="R255" s="37" t="s">
        <v>237</v>
      </c>
      <c r="S255" s="37" t="s">
        <v>57</v>
      </c>
      <c r="T255" s="37" t="s">
        <v>64</v>
      </c>
      <c r="U255" s="37" t="s">
        <v>62</v>
      </c>
      <c r="V255" s="37" t="s">
        <v>63</v>
      </c>
    </row>
    <row r="256" spans="1:22" x14ac:dyDescent="0.25">
      <c r="A256" s="98">
        <v>126</v>
      </c>
      <c r="B256" s="33">
        <v>1585782026</v>
      </c>
      <c r="C256" s="50" t="s">
        <v>2</v>
      </c>
      <c r="D256" s="50" t="s">
        <v>184</v>
      </c>
      <c r="E256" s="75">
        <v>16</v>
      </c>
      <c r="F256" s="66">
        <v>661.33</v>
      </c>
      <c r="G256" s="66">
        <f t="shared" ref="G256:G282" si="116">E256*F256</f>
        <v>10581.28</v>
      </c>
      <c r="H256" s="66"/>
      <c r="I256" s="66"/>
      <c r="J256" s="66">
        <f>VLOOKUP($G$234,Tabisr,1)</f>
        <v>5925.91</v>
      </c>
      <c r="K256" s="68">
        <f t="shared" ref="K256:K280" si="117">+G256-J256</f>
        <v>4655.3700000000008</v>
      </c>
      <c r="L256" s="69">
        <f>VLOOKUP($G$234,Tabisr,4)</f>
        <v>0.21360000000000001</v>
      </c>
      <c r="M256" s="66">
        <f>(G256-5081.01)*21.36%</f>
        <v>1174.8576720000001</v>
      </c>
      <c r="N256" s="66">
        <v>538.20000000000005</v>
      </c>
      <c r="O256" s="67">
        <f>M256+N256</f>
        <v>1713.0576720000001</v>
      </c>
      <c r="P256" s="66">
        <f>VLOOKUP($G$234,Tabsub,3)</f>
        <v>0</v>
      </c>
      <c r="Q256" s="66"/>
      <c r="R256" s="79"/>
      <c r="S256" s="66"/>
      <c r="T256" s="66"/>
      <c r="U256" s="68">
        <v>8868.2223279999998</v>
      </c>
      <c r="V256" s="68">
        <v>8868.2223279999998</v>
      </c>
    </row>
    <row r="257" spans="1:22" s="26" customFormat="1" ht="27" customHeight="1" x14ac:dyDescent="0.25">
      <c r="A257" s="98">
        <v>127</v>
      </c>
      <c r="B257" s="33">
        <v>1585781780</v>
      </c>
      <c r="C257" s="50" t="s">
        <v>113</v>
      </c>
      <c r="D257" s="50" t="s">
        <v>246</v>
      </c>
      <c r="E257" s="75">
        <v>16</v>
      </c>
      <c r="F257" s="66">
        <v>414.83</v>
      </c>
      <c r="G257" s="66">
        <f>E257*F257</f>
        <v>6637.28</v>
      </c>
      <c r="H257" s="66">
        <v>400</v>
      </c>
      <c r="I257" s="49"/>
      <c r="J257" s="66">
        <f>VLOOKUP($G$96,Tabisr,1)</f>
        <v>5925.91</v>
      </c>
      <c r="K257" s="68">
        <f>+G257-J257</f>
        <v>711.36999999999989</v>
      </c>
      <c r="L257" s="69">
        <f>VLOOKUP($G$96,Tabisr,4)</f>
        <v>0.21360000000000001</v>
      </c>
      <c r="M257" s="66">
        <f>(G257-4244.01)*17.92%</f>
        <v>428.87398399999995</v>
      </c>
      <c r="N257" s="66">
        <v>388.05</v>
      </c>
      <c r="O257" s="67">
        <v>690.94</v>
      </c>
      <c r="P257" s="66"/>
      <c r="Q257" s="49"/>
      <c r="R257" s="109"/>
      <c r="S257" s="49"/>
      <c r="T257" s="55"/>
      <c r="U257" s="68">
        <v>6346.34</v>
      </c>
      <c r="V257" s="68">
        <v>5946.34</v>
      </c>
    </row>
    <row r="258" spans="1:22" x14ac:dyDescent="0.25">
      <c r="A258" s="98">
        <v>128</v>
      </c>
      <c r="B258" s="33">
        <v>1585782034</v>
      </c>
      <c r="C258" s="50" t="s">
        <v>23</v>
      </c>
      <c r="D258" s="33" t="s">
        <v>68</v>
      </c>
      <c r="E258" s="75">
        <v>16</v>
      </c>
      <c r="F258" s="66">
        <v>263.56</v>
      </c>
      <c r="G258" s="66">
        <f>E258*F258</f>
        <v>4216.96</v>
      </c>
      <c r="H258" s="66">
        <v>400</v>
      </c>
      <c r="I258" s="66"/>
      <c r="J258" s="66">
        <f>VLOOKUP($G$203,Tabisr,1)</f>
        <v>4949.5600000000004</v>
      </c>
      <c r="K258" s="68">
        <f t="shared" si="117"/>
        <v>-732.60000000000036</v>
      </c>
      <c r="L258" s="69">
        <f>VLOOKUP($G$203,Tabisr,4)</f>
        <v>0.1792</v>
      </c>
      <c r="M258" s="66">
        <f>(G258-3651.01)*16%</f>
        <v>90.551999999999978</v>
      </c>
      <c r="N258" s="66">
        <v>293.25</v>
      </c>
      <c r="O258" s="67">
        <f>M258+N258</f>
        <v>383.80199999999996</v>
      </c>
      <c r="P258" s="66"/>
      <c r="Q258" s="66"/>
      <c r="R258" s="79"/>
      <c r="S258" s="66"/>
      <c r="T258" s="66"/>
      <c r="U258" s="68">
        <v>4233.1580000000004</v>
      </c>
      <c r="V258" s="68">
        <v>3833.1580000000004</v>
      </c>
    </row>
    <row r="259" spans="1:22" x14ac:dyDescent="0.25">
      <c r="A259" s="111">
        <v>129</v>
      </c>
      <c r="B259" s="38">
        <v>1576968160</v>
      </c>
      <c r="C259" s="83" t="s">
        <v>407</v>
      </c>
      <c r="D259" s="83" t="s">
        <v>68</v>
      </c>
      <c r="E259" s="75">
        <v>16</v>
      </c>
      <c r="F259" s="66">
        <v>263.56</v>
      </c>
      <c r="G259" s="66">
        <f>E259*F259</f>
        <v>4216.96</v>
      </c>
      <c r="H259" s="66">
        <v>400</v>
      </c>
      <c r="I259" s="66"/>
      <c r="J259" s="66">
        <f>VLOOKUP($G$203,Tabisr,1)</f>
        <v>4949.5600000000004</v>
      </c>
      <c r="K259" s="68">
        <f t="shared" ref="K259" si="118">+G259-J259</f>
        <v>-732.60000000000036</v>
      </c>
      <c r="L259" s="69">
        <f>VLOOKUP($G$203,Tabisr,4)</f>
        <v>0.1792</v>
      </c>
      <c r="M259" s="66">
        <f>(G259-3651.01)*16%</f>
        <v>90.551999999999978</v>
      </c>
      <c r="N259" s="66">
        <v>293.25</v>
      </c>
      <c r="O259" s="67">
        <f>M259+N259</f>
        <v>383.80199999999996</v>
      </c>
      <c r="P259" s="66"/>
      <c r="Q259" s="66"/>
      <c r="R259" s="79"/>
      <c r="S259" s="66"/>
      <c r="T259" s="66"/>
      <c r="U259" s="68">
        <v>4233.1580000000004</v>
      </c>
      <c r="V259" s="68">
        <v>3833.1580000000004</v>
      </c>
    </row>
    <row r="260" spans="1:22" x14ac:dyDescent="0.25">
      <c r="A260" s="96">
        <v>270</v>
      </c>
      <c r="B260" s="35"/>
      <c r="C260" s="90" t="s">
        <v>239</v>
      </c>
      <c r="D260" s="40" t="s">
        <v>68</v>
      </c>
      <c r="E260" s="91"/>
      <c r="F260" s="92"/>
      <c r="G260" s="92"/>
      <c r="H260" s="92"/>
      <c r="I260" s="92"/>
      <c r="J260" s="92"/>
      <c r="K260" s="93"/>
      <c r="L260" s="94"/>
      <c r="M260" s="92"/>
      <c r="N260" s="92"/>
      <c r="O260" s="166"/>
      <c r="P260" s="92"/>
      <c r="Q260" s="92"/>
      <c r="R260" s="173"/>
      <c r="S260" s="92"/>
      <c r="T260" s="92"/>
      <c r="U260" s="93"/>
      <c r="V260" s="93"/>
    </row>
    <row r="261" spans="1:22" x14ac:dyDescent="0.25">
      <c r="A261" s="98">
        <v>257</v>
      </c>
      <c r="B261" s="33">
        <v>1585782051</v>
      </c>
      <c r="C261" s="50" t="s">
        <v>56</v>
      </c>
      <c r="D261" s="33" t="s">
        <v>335</v>
      </c>
      <c r="E261" s="75">
        <v>16</v>
      </c>
      <c r="F261" s="66">
        <v>414.83</v>
      </c>
      <c r="G261" s="66">
        <f t="shared" ref="G261" si="119">E261*F261</f>
        <v>6637.28</v>
      </c>
      <c r="H261" s="66">
        <v>400</v>
      </c>
      <c r="I261" s="88"/>
      <c r="J261" s="66">
        <f>VLOOKUP($G$73,Tabisr,1)</f>
        <v>5925.91</v>
      </c>
      <c r="K261" s="68">
        <f>+G261-J261</f>
        <v>711.36999999999989</v>
      </c>
      <c r="L261" s="69">
        <f>VLOOKUP($G$73,Tabisr,4)</f>
        <v>0.21360000000000001</v>
      </c>
      <c r="M261" s="66">
        <f>(G261-4244.01)*17.92%</f>
        <v>428.87398399999995</v>
      </c>
      <c r="N261" s="66">
        <v>389.05</v>
      </c>
      <c r="O261" s="67">
        <v>690.94</v>
      </c>
      <c r="P261" s="66">
        <f>VLOOKUP($G$73,Tabsub,3)</f>
        <v>0</v>
      </c>
      <c r="Q261" s="66"/>
      <c r="R261" s="79"/>
      <c r="S261" s="66"/>
      <c r="T261" s="66"/>
      <c r="U261" s="68">
        <v>5146.34</v>
      </c>
      <c r="V261" s="68">
        <v>4746.34</v>
      </c>
    </row>
    <row r="262" spans="1:22" x14ac:dyDescent="0.25">
      <c r="A262" s="98">
        <v>130</v>
      </c>
      <c r="B262" s="33">
        <v>1588365418</v>
      </c>
      <c r="C262" s="50" t="s">
        <v>33</v>
      </c>
      <c r="D262" s="50" t="s">
        <v>128</v>
      </c>
      <c r="E262" s="75">
        <v>16</v>
      </c>
      <c r="F262" s="66">
        <v>253.77</v>
      </c>
      <c r="G262" s="66">
        <f t="shared" si="116"/>
        <v>4060.32</v>
      </c>
      <c r="H262" s="66">
        <v>400</v>
      </c>
      <c r="I262" s="127"/>
      <c r="J262" s="66">
        <f>VLOOKUP($G$262,Tabisr,1)</f>
        <v>2422.81</v>
      </c>
      <c r="K262" s="68">
        <f t="shared" si="117"/>
        <v>1637.5100000000002</v>
      </c>
      <c r="L262" s="69">
        <f>VLOOKUP($G$262,Tabisr,4)</f>
        <v>0.10879999999999999</v>
      </c>
      <c r="M262" s="66">
        <f t="shared" ref="M262:M269" si="120">(G262-2077.51)*10.88%</f>
        <v>215.72972800000002</v>
      </c>
      <c r="N262" s="66">
        <v>121.95</v>
      </c>
      <c r="O262" s="67">
        <f t="shared" ref="O262:O266" si="121">N262+M262</f>
        <v>337.67972800000001</v>
      </c>
      <c r="P262" s="66">
        <f t="shared" ref="P262:P277" si="122">VLOOKUP($G$262,Tabsub,3)</f>
        <v>0</v>
      </c>
      <c r="Q262" s="66"/>
      <c r="R262" s="79"/>
      <c r="S262" s="66"/>
      <c r="T262" s="66"/>
      <c r="U262" s="68">
        <v>4122.6402719999996</v>
      </c>
      <c r="V262" s="68">
        <v>3722.6402719999996</v>
      </c>
    </row>
    <row r="263" spans="1:22" x14ac:dyDescent="0.25">
      <c r="A263" s="96">
        <v>131</v>
      </c>
      <c r="B263" s="40"/>
      <c r="C263" s="90" t="s">
        <v>239</v>
      </c>
      <c r="D263" s="90" t="s">
        <v>128</v>
      </c>
      <c r="E263" s="91"/>
      <c r="F263" s="92"/>
      <c r="G263" s="92"/>
      <c r="H263" s="92"/>
      <c r="I263" s="151"/>
      <c r="J263" s="92"/>
      <c r="K263" s="93"/>
      <c r="L263" s="94"/>
      <c r="M263" s="92"/>
      <c r="N263" s="92"/>
      <c r="O263" s="166"/>
      <c r="P263" s="92"/>
      <c r="Q263" s="92"/>
      <c r="R263" s="173"/>
      <c r="S263" s="92"/>
      <c r="T263" s="92"/>
      <c r="U263" s="93"/>
      <c r="V263" s="93"/>
    </row>
    <row r="264" spans="1:22" x14ac:dyDescent="0.25">
      <c r="A264" s="98">
        <v>132</v>
      </c>
      <c r="B264" s="33">
        <v>1576968195</v>
      </c>
      <c r="C264" s="89" t="s">
        <v>374</v>
      </c>
      <c r="D264" s="50" t="s">
        <v>128</v>
      </c>
      <c r="E264" s="75">
        <v>16</v>
      </c>
      <c r="F264" s="66">
        <v>253.77</v>
      </c>
      <c r="G264" s="66">
        <f t="shared" si="116"/>
        <v>4060.32</v>
      </c>
      <c r="H264" s="66">
        <v>400</v>
      </c>
      <c r="I264" s="127"/>
      <c r="J264" s="66">
        <f>VLOOKUP($G$264,Tabisr,1)</f>
        <v>2422.81</v>
      </c>
      <c r="K264" s="68">
        <f t="shared" si="117"/>
        <v>1637.5100000000002</v>
      </c>
      <c r="L264" s="69">
        <f>VLOOKUP($G$264,Tabisr,4)</f>
        <v>0.10879999999999999</v>
      </c>
      <c r="M264" s="66">
        <f t="shared" si="120"/>
        <v>215.72972800000002</v>
      </c>
      <c r="N264" s="66">
        <v>121.95</v>
      </c>
      <c r="O264" s="67">
        <f t="shared" si="121"/>
        <v>337.67972800000001</v>
      </c>
      <c r="P264" s="66">
        <f t="shared" si="122"/>
        <v>0</v>
      </c>
      <c r="Q264" s="66"/>
      <c r="R264" s="79"/>
      <c r="S264" s="66"/>
      <c r="T264" s="66"/>
      <c r="U264" s="68">
        <v>4122.6402719999996</v>
      </c>
      <c r="V264" s="68">
        <v>3722.6402719999996</v>
      </c>
    </row>
    <row r="265" spans="1:22" x14ac:dyDescent="0.25">
      <c r="A265" s="98">
        <v>133</v>
      </c>
      <c r="B265" s="33">
        <v>1585782069</v>
      </c>
      <c r="C265" s="50" t="s">
        <v>134</v>
      </c>
      <c r="D265" s="50" t="s">
        <v>128</v>
      </c>
      <c r="E265" s="75">
        <v>16</v>
      </c>
      <c r="F265" s="66">
        <v>253.77</v>
      </c>
      <c r="G265" s="66">
        <f t="shared" si="116"/>
        <v>4060.32</v>
      </c>
      <c r="H265" s="66">
        <v>400</v>
      </c>
      <c r="I265" s="127"/>
      <c r="J265" s="66">
        <f>VLOOKUP($G$265,Tabisr,1)</f>
        <v>2422.81</v>
      </c>
      <c r="K265" s="68">
        <f t="shared" si="117"/>
        <v>1637.5100000000002</v>
      </c>
      <c r="L265" s="69">
        <f>VLOOKUP($G$265,Tabisr,4)</f>
        <v>0.10879999999999999</v>
      </c>
      <c r="M265" s="66">
        <f t="shared" si="120"/>
        <v>215.72972800000002</v>
      </c>
      <c r="N265" s="66">
        <v>121.95</v>
      </c>
      <c r="O265" s="67">
        <f t="shared" si="121"/>
        <v>337.67972800000001</v>
      </c>
      <c r="P265" s="66">
        <f t="shared" si="122"/>
        <v>0</v>
      </c>
      <c r="Q265" s="66"/>
      <c r="R265" s="79"/>
      <c r="S265" s="66"/>
      <c r="T265" s="66"/>
      <c r="U265" s="68">
        <v>4122.6402719999996</v>
      </c>
      <c r="V265" s="68">
        <v>3722.6402719999996</v>
      </c>
    </row>
    <row r="266" spans="1:22" x14ac:dyDescent="0.25">
      <c r="A266" s="98">
        <v>134</v>
      </c>
      <c r="B266" s="33">
        <v>1570834419</v>
      </c>
      <c r="C266" s="50" t="s">
        <v>331</v>
      </c>
      <c r="D266" s="50" t="s">
        <v>71</v>
      </c>
      <c r="E266" s="75">
        <v>16</v>
      </c>
      <c r="F266" s="66">
        <v>253.77</v>
      </c>
      <c r="G266" s="128">
        <f t="shared" ref="G266" si="123">E266*F266</f>
        <v>4060.32</v>
      </c>
      <c r="H266" s="66">
        <v>400</v>
      </c>
      <c r="I266" s="127"/>
      <c r="J266" s="128">
        <f>VLOOKUP($G$265,Tabisr,1)</f>
        <v>2422.81</v>
      </c>
      <c r="K266" s="129">
        <f t="shared" si="117"/>
        <v>1637.5100000000002</v>
      </c>
      <c r="L266" s="130">
        <f>VLOOKUP($G$265,Tabisr,4)</f>
        <v>0.10879999999999999</v>
      </c>
      <c r="M266" s="128">
        <f t="shared" si="120"/>
        <v>215.72972800000002</v>
      </c>
      <c r="N266" s="128">
        <v>121.95</v>
      </c>
      <c r="O266" s="197">
        <f t="shared" si="121"/>
        <v>337.67972800000001</v>
      </c>
      <c r="P266" s="128">
        <f t="shared" si="122"/>
        <v>0</v>
      </c>
      <c r="Q266" s="128"/>
      <c r="R266" s="137"/>
      <c r="S266" s="128"/>
      <c r="T266" s="66"/>
      <c r="U266" s="68">
        <v>4122.6402719999996</v>
      </c>
      <c r="V266" s="129">
        <v>3722.6402719999996</v>
      </c>
    </row>
    <row r="267" spans="1:22" x14ac:dyDescent="0.25">
      <c r="A267" s="96">
        <v>255</v>
      </c>
      <c r="B267" s="40"/>
      <c r="C267" s="90" t="s">
        <v>239</v>
      </c>
      <c r="D267" s="90" t="s">
        <v>71</v>
      </c>
      <c r="E267" s="91"/>
      <c r="F267" s="92"/>
      <c r="G267" s="92"/>
      <c r="H267" s="92"/>
      <c r="I267" s="151"/>
      <c r="J267" s="92"/>
      <c r="K267" s="93"/>
      <c r="L267" s="94"/>
      <c r="M267" s="92"/>
      <c r="N267" s="92"/>
      <c r="O267" s="166"/>
      <c r="P267" s="92"/>
      <c r="Q267" s="92"/>
      <c r="R267" s="173"/>
      <c r="S267" s="92"/>
      <c r="T267" s="92"/>
      <c r="U267" s="93"/>
      <c r="V267" s="93"/>
    </row>
    <row r="268" spans="1:22" x14ac:dyDescent="0.25">
      <c r="A268" s="98">
        <v>135</v>
      </c>
      <c r="B268" s="33">
        <v>1585782085</v>
      </c>
      <c r="C268" s="50" t="s">
        <v>467</v>
      </c>
      <c r="D268" s="50" t="s">
        <v>71</v>
      </c>
      <c r="E268" s="49">
        <v>16</v>
      </c>
      <c r="F268" s="66">
        <v>253.77</v>
      </c>
      <c r="G268" s="66">
        <f t="shared" ref="G268" si="124">E268*F268</f>
        <v>4060.32</v>
      </c>
      <c r="H268" s="66">
        <v>400</v>
      </c>
      <c r="I268" s="205"/>
      <c r="J268" s="66">
        <f>VLOOKUP($G$264,Tabisr,1)</f>
        <v>2422.81</v>
      </c>
      <c r="K268" s="68">
        <f t="shared" ref="K268" si="125">+G268-J268</f>
        <v>1637.5100000000002</v>
      </c>
      <c r="L268" s="69">
        <f>VLOOKUP($G$264,Tabisr,4)</f>
        <v>0.10879999999999999</v>
      </c>
      <c r="M268" s="66">
        <f t="shared" ref="M268" si="126">(G268-2077.51)*10.88%</f>
        <v>215.72972800000002</v>
      </c>
      <c r="N268" s="66">
        <v>122.95</v>
      </c>
      <c r="O268" s="67">
        <v>337.68</v>
      </c>
      <c r="P268" s="66">
        <f t="shared" ref="P268" si="127">VLOOKUP($G$261,Tabsub,3)</f>
        <v>0</v>
      </c>
      <c r="Q268" s="66"/>
      <c r="R268" s="79"/>
      <c r="S268" s="66"/>
      <c r="T268" s="66"/>
      <c r="U268" s="68">
        <v>4122.6399999999994</v>
      </c>
      <c r="V268" s="68">
        <v>3722.6399999999994</v>
      </c>
    </row>
    <row r="269" spans="1:22" x14ac:dyDescent="0.25">
      <c r="A269" s="98">
        <v>136</v>
      </c>
      <c r="B269" s="33">
        <v>1585782093</v>
      </c>
      <c r="C269" s="50" t="s">
        <v>266</v>
      </c>
      <c r="D269" s="50" t="s">
        <v>71</v>
      </c>
      <c r="E269" s="75">
        <v>16</v>
      </c>
      <c r="F269" s="66">
        <v>253.77</v>
      </c>
      <c r="G269" s="66">
        <f t="shared" ref="G269:G275" si="128">E269*F269</f>
        <v>4060.32</v>
      </c>
      <c r="H269" s="66">
        <v>400</v>
      </c>
      <c r="I269" s="97">
        <f>F269*3</f>
        <v>761.31000000000006</v>
      </c>
      <c r="J269" s="66">
        <f>VLOOKUP($G$266,Tabisr,1)</f>
        <v>2422.81</v>
      </c>
      <c r="K269" s="68">
        <f t="shared" si="117"/>
        <v>1637.5100000000002</v>
      </c>
      <c r="L269" s="69">
        <f>VLOOKUP($G$266,Tabisr,4)</f>
        <v>0.10879999999999999</v>
      </c>
      <c r="M269" s="66">
        <f t="shared" si="120"/>
        <v>215.72972800000002</v>
      </c>
      <c r="N269" s="66">
        <v>121.95</v>
      </c>
      <c r="O269" s="67">
        <v>337.68</v>
      </c>
      <c r="P269" s="66">
        <f t="shared" si="122"/>
        <v>0</v>
      </c>
      <c r="Q269" s="66"/>
      <c r="R269" s="79"/>
      <c r="S269" s="66"/>
      <c r="T269" s="66"/>
      <c r="U269" s="68">
        <v>4883.95</v>
      </c>
      <c r="V269" s="68">
        <v>4483.95</v>
      </c>
    </row>
    <row r="270" spans="1:22" x14ac:dyDescent="0.25">
      <c r="A270" s="98">
        <v>137</v>
      </c>
      <c r="B270" s="33">
        <v>1585782107</v>
      </c>
      <c r="C270" s="50" t="s">
        <v>190</v>
      </c>
      <c r="D270" s="50" t="s">
        <v>75</v>
      </c>
      <c r="E270" s="75">
        <v>16</v>
      </c>
      <c r="F270" s="66">
        <v>263.56</v>
      </c>
      <c r="G270" s="66">
        <f t="shared" si="128"/>
        <v>4216.96</v>
      </c>
      <c r="H270" s="66">
        <v>400</v>
      </c>
      <c r="I270" s="67"/>
      <c r="J270" s="66">
        <f>VLOOKUP($G$322,Tabisr,1)</f>
        <v>4257.91</v>
      </c>
      <c r="K270" s="68">
        <f t="shared" si="117"/>
        <v>-40.949999999999818</v>
      </c>
      <c r="L270" s="69">
        <f>VLOOKUP($G$322,Tabisr,4)</f>
        <v>0.16</v>
      </c>
      <c r="M270" s="66">
        <f>(G270-3651.01)*16%</f>
        <v>90.551999999999978</v>
      </c>
      <c r="N270" s="66">
        <v>293.25</v>
      </c>
      <c r="O270" s="67">
        <f>M270+N270</f>
        <v>383.80199999999996</v>
      </c>
      <c r="P270" s="66"/>
      <c r="Q270" s="53"/>
      <c r="R270" s="80"/>
      <c r="S270" s="77"/>
      <c r="T270" s="77"/>
      <c r="U270" s="68">
        <v>4233.1580000000004</v>
      </c>
      <c r="V270" s="68">
        <v>3833.1580000000004</v>
      </c>
    </row>
    <row r="271" spans="1:22" x14ac:dyDescent="0.25">
      <c r="A271" s="98">
        <v>267</v>
      </c>
      <c r="B271" s="33">
        <v>1548368429</v>
      </c>
      <c r="C271" s="50" t="s">
        <v>345</v>
      </c>
      <c r="D271" s="50" t="s">
        <v>75</v>
      </c>
      <c r="E271" s="75">
        <v>16</v>
      </c>
      <c r="F271" s="66">
        <v>263.56</v>
      </c>
      <c r="G271" s="66">
        <f t="shared" si="128"/>
        <v>4216.96</v>
      </c>
      <c r="H271" s="66">
        <v>400</v>
      </c>
      <c r="I271" s="67">
        <f>F271*3</f>
        <v>790.68000000000006</v>
      </c>
      <c r="J271" s="66">
        <f>VLOOKUP($G$322,Tabisr,1)</f>
        <v>4257.91</v>
      </c>
      <c r="K271" s="68">
        <f t="shared" si="117"/>
        <v>-40.949999999999818</v>
      </c>
      <c r="L271" s="69">
        <f>VLOOKUP($G$322,Tabisr,4)</f>
        <v>0.16</v>
      </c>
      <c r="M271" s="66">
        <f>(G271-3651.01)*16%</f>
        <v>90.551999999999978</v>
      </c>
      <c r="N271" s="66">
        <v>293.25</v>
      </c>
      <c r="O271" s="67">
        <f>M271+N271</f>
        <v>383.80199999999996</v>
      </c>
      <c r="P271" s="66"/>
      <c r="Q271" s="53"/>
      <c r="R271" s="80"/>
      <c r="S271" s="77"/>
      <c r="T271" s="77"/>
      <c r="U271" s="68">
        <v>5023.8380000000006</v>
      </c>
      <c r="V271" s="68">
        <v>4623.8380000000006</v>
      </c>
    </row>
    <row r="272" spans="1:22" x14ac:dyDescent="0.25">
      <c r="A272" s="98">
        <v>268</v>
      </c>
      <c r="B272" s="33">
        <v>1555441061</v>
      </c>
      <c r="C272" s="50" t="s">
        <v>346</v>
      </c>
      <c r="D272" s="50" t="s">
        <v>75</v>
      </c>
      <c r="E272" s="75">
        <v>16</v>
      </c>
      <c r="F272" s="66">
        <v>263.56</v>
      </c>
      <c r="G272" s="66">
        <f t="shared" si="128"/>
        <v>4216.96</v>
      </c>
      <c r="H272" s="66">
        <v>400</v>
      </c>
      <c r="I272" s="66"/>
      <c r="J272" s="66">
        <f>VLOOKUP($G$322,Tabisr,1)</f>
        <v>4257.91</v>
      </c>
      <c r="K272" s="68">
        <f t="shared" ref="K272" si="129">+G272-J272</f>
        <v>-40.949999999999818</v>
      </c>
      <c r="L272" s="69">
        <f>VLOOKUP($G$322,Tabisr,4)</f>
        <v>0.16</v>
      </c>
      <c r="M272" s="66">
        <f>(G272-3651.01)*16%</f>
        <v>90.551999999999978</v>
      </c>
      <c r="N272" s="66">
        <v>293.25</v>
      </c>
      <c r="O272" s="67">
        <f>M272+N272</f>
        <v>383.80199999999996</v>
      </c>
      <c r="P272" s="66"/>
      <c r="Q272" s="53"/>
      <c r="R272" s="80"/>
      <c r="S272" s="77"/>
      <c r="T272" s="77"/>
      <c r="U272" s="68">
        <v>3438.1580000000004</v>
      </c>
      <c r="V272" s="68">
        <v>3038.1580000000004</v>
      </c>
    </row>
    <row r="273" spans="1:22" x14ac:dyDescent="0.25">
      <c r="A273" s="98">
        <v>299</v>
      </c>
      <c r="B273" s="33">
        <v>1585380438</v>
      </c>
      <c r="C273" s="50" t="s">
        <v>438</v>
      </c>
      <c r="D273" s="50" t="s">
        <v>75</v>
      </c>
      <c r="E273" s="75">
        <v>16</v>
      </c>
      <c r="F273" s="66">
        <v>263.56</v>
      </c>
      <c r="G273" s="66">
        <f t="shared" ref="G273" si="130">E273*F273</f>
        <v>4216.96</v>
      </c>
      <c r="H273" s="66">
        <v>400</v>
      </c>
      <c r="I273" s="67"/>
      <c r="J273" s="66">
        <f>VLOOKUP($G$322,Tabisr,1)</f>
        <v>4257.91</v>
      </c>
      <c r="K273" s="68">
        <f t="shared" ref="K273" si="131">+G273-J273</f>
        <v>-40.949999999999818</v>
      </c>
      <c r="L273" s="69">
        <f>VLOOKUP($G$322,Tabisr,4)</f>
        <v>0.16</v>
      </c>
      <c r="M273" s="66">
        <f>(G273-3651.01)*16%</f>
        <v>90.551999999999978</v>
      </c>
      <c r="N273" s="66">
        <v>293.25</v>
      </c>
      <c r="O273" s="67">
        <f>M273+N273</f>
        <v>383.80199999999996</v>
      </c>
      <c r="P273" s="66"/>
      <c r="Q273" s="53"/>
      <c r="R273" s="80"/>
      <c r="S273" s="77"/>
      <c r="T273" s="77"/>
      <c r="U273" s="68">
        <v>4233.1580000000004</v>
      </c>
      <c r="V273" s="68">
        <v>3833.1580000000004</v>
      </c>
    </row>
    <row r="274" spans="1:22" ht="24.6" customHeight="1" x14ac:dyDescent="0.25">
      <c r="A274" s="98">
        <v>138</v>
      </c>
      <c r="B274" s="33">
        <v>1533512388</v>
      </c>
      <c r="C274" s="50" t="s">
        <v>334</v>
      </c>
      <c r="D274" s="50" t="s">
        <v>429</v>
      </c>
      <c r="E274" s="75">
        <v>16</v>
      </c>
      <c r="F274" s="126">
        <v>661.33</v>
      </c>
      <c r="G274" s="126">
        <f t="shared" si="128"/>
        <v>10581.28</v>
      </c>
      <c r="H274" s="126"/>
      <c r="I274" s="127"/>
      <c r="J274" s="126" t="e">
        <f>VLOOKUP($G$220,Tabisr,1)</f>
        <v>#N/A</v>
      </c>
      <c r="K274" s="127" t="e">
        <f t="shared" si="117"/>
        <v>#N/A</v>
      </c>
      <c r="L274" s="131" t="e">
        <f>VLOOKUP($G$220,Tabisr,4)</f>
        <v>#N/A</v>
      </c>
      <c r="M274" s="66" t="e">
        <f>+K274*L274</f>
        <v>#N/A</v>
      </c>
      <c r="N274" s="66" t="e">
        <f>VLOOKUP($G$220,Tabisr,3)</f>
        <v>#N/A</v>
      </c>
      <c r="O274" s="185">
        <f>O244</f>
        <v>1713.0576720000001</v>
      </c>
      <c r="P274" s="126"/>
      <c r="Q274" s="126"/>
      <c r="R274" s="178"/>
      <c r="S274" s="126"/>
      <c r="T274" s="126"/>
      <c r="U274" s="68">
        <v>8868.2223279999998</v>
      </c>
      <c r="V274" s="68">
        <v>8868.2223279999998</v>
      </c>
    </row>
    <row r="275" spans="1:22" ht="22.5" x14ac:dyDescent="0.25">
      <c r="A275" s="98">
        <v>296</v>
      </c>
      <c r="B275" s="33">
        <v>1582278151</v>
      </c>
      <c r="C275" s="50" t="s">
        <v>431</v>
      </c>
      <c r="D275" s="50" t="s">
        <v>430</v>
      </c>
      <c r="E275" s="75">
        <v>16</v>
      </c>
      <c r="F275" s="66">
        <v>263.56</v>
      </c>
      <c r="G275" s="66">
        <f t="shared" si="128"/>
        <v>4216.96</v>
      </c>
      <c r="H275" s="66">
        <v>400</v>
      </c>
      <c r="I275" s="67"/>
      <c r="J275" s="66">
        <f>VLOOKUP($G$322,Tabisr,1)</f>
        <v>4257.91</v>
      </c>
      <c r="K275" s="68">
        <f t="shared" si="117"/>
        <v>-40.949999999999818</v>
      </c>
      <c r="L275" s="69">
        <f>VLOOKUP($G$322,Tabisr,4)</f>
        <v>0.16</v>
      </c>
      <c r="M275" s="66">
        <f>(G275-3651.01)*16%</f>
        <v>90.551999999999978</v>
      </c>
      <c r="N275" s="66">
        <v>293.25</v>
      </c>
      <c r="O275" s="67">
        <f>M275+N275</f>
        <v>383.80199999999996</v>
      </c>
      <c r="P275" s="66"/>
      <c r="Q275" s="53"/>
      <c r="R275" s="80"/>
      <c r="S275" s="77"/>
      <c r="T275" s="77"/>
      <c r="U275" s="68">
        <v>4233.1580000000004</v>
      </c>
      <c r="V275" s="68">
        <v>3833.1580000000004</v>
      </c>
    </row>
    <row r="276" spans="1:22" x14ac:dyDescent="0.25">
      <c r="A276" s="98">
        <v>139</v>
      </c>
      <c r="B276" s="33">
        <v>1585782115</v>
      </c>
      <c r="C276" s="50" t="s">
        <v>32</v>
      </c>
      <c r="D276" s="50" t="s">
        <v>129</v>
      </c>
      <c r="E276" s="75">
        <v>16</v>
      </c>
      <c r="F276" s="66">
        <v>260.62</v>
      </c>
      <c r="G276" s="66">
        <f t="shared" si="116"/>
        <v>4169.92</v>
      </c>
      <c r="H276" s="66">
        <v>400</v>
      </c>
      <c r="I276" s="66"/>
      <c r="J276" s="66">
        <f>VLOOKUP($G$276,Tabisr,1)</f>
        <v>2422.81</v>
      </c>
      <c r="K276" s="68">
        <f t="shared" si="117"/>
        <v>1747.1100000000001</v>
      </c>
      <c r="L276" s="69">
        <f>VLOOKUP($G$276,Tabisr,4)</f>
        <v>0.10879999999999999</v>
      </c>
      <c r="M276" s="66">
        <f>(G276-2077.51)*10.88%-37.95</f>
        <v>189.70420799999999</v>
      </c>
      <c r="N276" s="66">
        <v>121.95</v>
      </c>
      <c r="O276" s="67">
        <f t="shared" ref="O276:O283" si="132">N276+M276</f>
        <v>311.65420799999998</v>
      </c>
      <c r="P276" s="66">
        <f t="shared" si="122"/>
        <v>0</v>
      </c>
      <c r="Q276" s="66"/>
      <c r="R276" s="79"/>
      <c r="S276" s="66"/>
      <c r="T276" s="66"/>
      <c r="U276" s="68">
        <v>4258.2657920000001</v>
      </c>
      <c r="V276" s="68">
        <v>3858.2657920000001</v>
      </c>
    </row>
    <row r="277" spans="1:22" x14ac:dyDescent="0.25">
      <c r="A277" s="98">
        <v>295</v>
      </c>
      <c r="B277" s="33">
        <v>1581671118</v>
      </c>
      <c r="C277" s="50" t="s">
        <v>427</v>
      </c>
      <c r="D277" s="50" t="s">
        <v>129</v>
      </c>
      <c r="E277" s="75">
        <v>16</v>
      </c>
      <c r="F277" s="66">
        <v>260.62</v>
      </c>
      <c r="G277" s="66">
        <f t="shared" ref="G277" si="133">E277*F277</f>
        <v>4169.92</v>
      </c>
      <c r="H277" s="66">
        <v>400</v>
      </c>
      <c r="I277" s="66"/>
      <c r="J277" s="66">
        <f>VLOOKUP($G$276,Tabisr,1)</f>
        <v>2422.81</v>
      </c>
      <c r="K277" s="68">
        <f t="shared" ref="K277" si="134">+G277-J277</f>
        <v>1747.1100000000001</v>
      </c>
      <c r="L277" s="69">
        <f>VLOOKUP($G$276,Tabisr,4)</f>
        <v>0.10879999999999999</v>
      </c>
      <c r="M277" s="66">
        <f>(G277-2077.51)*10.88%-37.95</f>
        <v>189.70420799999999</v>
      </c>
      <c r="N277" s="66">
        <v>121.95</v>
      </c>
      <c r="O277" s="67">
        <f t="shared" ref="O277" si="135">N277+M277</f>
        <v>311.65420799999998</v>
      </c>
      <c r="P277" s="66">
        <f t="shared" si="122"/>
        <v>0</v>
      </c>
      <c r="Q277" s="66"/>
      <c r="R277" s="79"/>
      <c r="S277" s="66"/>
      <c r="T277" s="66"/>
      <c r="U277" s="68">
        <v>4258.2657920000001</v>
      </c>
      <c r="V277" s="68">
        <v>3858.2657920000001</v>
      </c>
    </row>
    <row r="278" spans="1:22" x14ac:dyDescent="0.25">
      <c r="A278" s="98">
        <v>140</v>
      </c>
      <c r="B278" s="33">
        <v>1556236283</v>
      </c>
      <c r="C278" s="50" t="s">
        <v>347</v>
      </c>
      <c r="D278" s="50" t="s">
        <v>87</v>
      </c>
      <c r="E278" s="75">
        <v>16</v>
      </c>
      <c r="F278" s="66">
        <v>260.62</v>
      </c>
      <c r="G278" s="66">
        <f t="shared" ref="G278" si="136">E278*F278</f>
        <v>4169.92</v>
      </c>
      <c r="H278" s="66">
        <v>400</v>
      </c>
      <c r="I278" s="49"/>
      <c r="J278" s="66">
        <f>VLOOKUP($G$279,Tabisr,1)</f>
        <v>2422.81</v>
      </c>
      <c r="K278" s="68">
        <f t="shared" ref="K278" si="137">+G278-J278</f>
        <v>1747.1100000000001</v>
      </c>
      <c r="L278" s="69">
        <f>VLOOKUP($G$279,Tabisr,4)</f>
        <v>0.10879999999999999</v>
      </c>
      <c r="M278" s="66">
        <f>(G278-3651.01)*16%</f>
        <v>83.025599999999983</v>
      </c>
      <c r="N278" s="66">
        <v>293.25</v>
      </c>
      <c r="O278" s="67">
        <f t="shared" ref="O278" si="138">N278+M278</f>
        <v>376.2756</v>
      </c>
      <c r="P278" s="66">
        <f>VLOOKUP($G$279,Tabsub,3)</f>
        <v>0</v>
      </c>
      <c r="Q278" s="66"/>
      <c r="R278" s="79"/>
      <c r="S278" s="66"/>
      <c r="T278" s="66"/>
      <c r="U278" s="68">
        <v>2893.6444000000001</v>
      </c>
      <c r="V278" s="68">
        <v>2493.6444000000001</v>
      </c>
    </row>
    <row r="279" spans="1:22" x14ac:dyDescent="0.25">
      <c r="A279" s="98">
        <v>141</v>
      </c>
      <c r="B279" s="33">
        <v>1585782140</v>
      </c>
      <c r="C279" s="50" t="s">
        <v>61</v>
      </c>
      <c r="D279" s="50" t="s">
        <v>87</v>
      </c>
      <c r="E279" s="75">
        <v>16</v>
      </c>
      <c r="F279" s="66">
        <v>260.62</v>
      </c>
      <c r="G279" s="66">
        <f t="shared" si="116"/>
        <v>4169.92</v>
      </c>
      <c r="H279" s="66">
        <v>400</v>
      </c>
      <c r="I279" s="49"/>
      <c r="J279" s="66">
        <f>VLOOKUP($G$279,Tabisr,1)</f>
        <v>2422.81</v>
      </c>
      <c r="K279" s="68">
        <f t="shared" si="117"/>
        <v>1747.1100000000001</v>
      </c>
      <c r="L279" s="69">
        <f>VLOOKUP($G$279,Tabisr,4)</f>
        <v>0.10879999999999999</v>
      </c>
      <c r="M279" s="66">
        <f>(G279-3651.01)*16%</f>
        <v>83.025599999999983</v>
      </c>
      <c r="N279" s="66">
        <v>293.25</v>
      </c>
      <c r="O279" s="67">
        <f t="shared" si="132"/>
        <v>376.2756</v>
      </c>
      <c r="P279" s="66">
        <f>VLOOKUP($G$279,Tabsub,3)</f>
        <v>0</v>
      </c>
      <c r="Q279" s="66"/>
      <c r="R279" s="79"/>
      <c r="S279" s="66"/>
      <c r="T279" s="66"/>
      <c r="U279" s="68">
        <v>4193.6444000000001</v>
      </c>
      <c r="V279" s="68">
        <v>3793.6444000000001</v>
      </c>
    </row>
    <row r="280" spans="1:22" x14ac:dyDescent="0.25">
      <c r="A280" s="98">
        <v>259</v>
      </c>
      <c r="B280" s="33">
        <v>1535976682</v>
      </c>
      <c r="C280" s="50" t="s">
        <v>340</v>
      </c>
      <c r="D280" s="50" t="s">
        <v>87</v>
      </c>
      <c r="E280" s="75">
        <v>16</v>
      </c>
      <c r="F280" s="66">
        <v>260.62</v>
      </c>
      <c r="G280" s="66">
        <f t="shared" ref="G280" si="139">E280*F280</f>
        <v>4169.92</v>
      </c>
      <c r="H280" s="66">
        <v>400</v>
      </c>
      <c r="I280" s="49"/>
      <c r="J280" s="66">
        <f>VLOOKUP($G$279,Tabisr,1)</f>
        <v>2422.81</v>
      </c>
      <c r="K280" s="68">
        <f t="shared" si="117"/>
        <v>1747.1100000000001</v>
      </c>
      <c r="L280" s="69">
        <f>VLOOKUP($G$279,Tabisr,4)</f>
        <v>0.10879999999999999</v>
      </c>
      <c r="M280" s="66">
        <f>(G280-3651.01)*16%</f>
        <v>83.025599999999983</v>
      </c>
      <c r="N280" s="66">
        <v>293.25</v>
      </c>
      <c r="O280" s="67">
        <f t="shared" ref="O280" si="140">N280+M280</f>
        <v>376.2756</v>
      </c>
      <c r="P280" s="66">
        <f>VLOOKUP($G$279,Tabsub,3)</f>
        <v>0</v>
      </c>
      <c r="Q280" s="66"/>
      <c r="R280" s="79"/>
      <c r="S280" s="66"/>
      <c r="T280" s="66"/>
      <c r="U280" s="68">
        <v>4193.6444000000001</v>
      </c>
      <c r="V280" s="68">
        <v>3793.6444000000001</v>
      </c>
    </row>
    <row r="281" spans="1:22" x14ac:dyDescent="0.25">
      <c r="A281" s="96">
        <v>260</v>
      </c>
      <c r="B281" s="40"/>
      <c r="C281" s="90" t="s">
        <v>239</v>
      </c>
      <c r="D281" s="90" t="s">
        <v>87</v>
      </c>
      <c r="E281" s="91"/>
      <c r="F281" s="92"/>
      <c r="G281" s="92"/>
      <c r="H281" s="92"/>
      <c r="I281" s="132"/>
      <c r="J281" s="92"/>
      <c r="K281" s="93"/>
      <c r="L281" s="94"/>
      <c r="M281" s="92"/>
      <c r="N281" s="92"/>
      <c r="O281" s="166"/>
      <c r="P281" s="92"/>
      <c r="Q281" s="92"/>
      <c r="R281" s="173"/>
      <c r="S281" s="92"/>
      <c r="T281" s="92"/>
      <c r="U281" s="93"/>
      <c r="V281" s="93"/>
    </row>
    <row r="282" spans="1:22" ht="22.5" x14ac:dyDescent="0.25">
      <c r="A282" s="98">
        <v>142</v>
      </c>
      <c r="B282" s="33">
        <v>1585782158</v>
      </c>
      <c r="C282" s="50" t="s">
        <v>59</v>
      </c>
      <c r="D282" s="50" t="s">
        <v>84</v>
      </c>
      <c r="E282" s="75">
        <v>16</v>
      </c>
      <c r="F282" s="66">
        <v>260.62</v>
      </c>
      <c r="G282" s="66">
        <f t="shared" si="116"/>
        <v>4169.92</v>
      </c>
      <c r="H282" s="66">
        <v>400</v>
      </c>
      <c r="I282" s="88"/>
      <c r="J282" s="66">
        <f>VLOOKUP($G$282,Tabisr,1)</f>
        <v>2422.81</v>
      </c>
      <c r="K282" s="68">
        <f t="shared" ref="K282:K299" si="141">+G282-J282</f>
        <v>1747.1100000000001</v>
      </c>
      <c r="L282" s="69">
        <f>VLOOKUP($G$282,Tabisr,4)</f>
        <v>0.10879999999999999</v>
      </c>
      <c r="M282" s="66">
        <f>(G282-3651.01)*16%</f>
        <v>83.025599999999983</v>
      </c>
      <c r="N282" s="66">
        <v>293.25</v>
      </c>
      <c r="O282" s="67">
        <f t="shared" si="132"/>
        <v>376.2756</v>
      </c>
      <c r="P282" s="66">
        <f>VLOOKUP($G$282,Tabsub,3)</f>
        <v>0</v>
      </c>
      <c r="Q282" s="66"/>
      <c r="R282" s="79"/>
      <c r="S282" s="66"/>
      <c r="T282" s="66"/>
      <c r="U282" s="68">
        <v>4193.6444000000001</v>
      </c>
      <c r="V282" s="68">
        <v>3793.6444000000001</v>
      </c>
    </row>
    <row r="283" spans="1:22" x14ac:dyDescent="0.25">
      <c r="A283" s="98">
        <v>143</v>
      </c>
      <c r="B283" s="33">
        <v>1585782166</v>
      </c>
      <c r="C283" s="50" t="s">
        <v>7</v>
      </c>
      <c r="D283" s="50" t="s">
        <v>115</v>
      </c>
      <c r="E283" s="75">
        <v>16</v>
      </c>
      <c r="F283" s="66">
        <v>312.26</v>
      </c>
      <c r="G283" s="66">
        <f t="shared" ref="G283:G288" si="142">E283*F283</f>
        <v>4996.16</v>
      </c>
      <c r="H283" s="66">
        <v>400</v>
      </c>
      <c r="I283" s="88"/>
      <c r="J283" s="66">
        <f>VLOOKUP($G$283,Tabisr,1)</f>
        <v>4949.5600000000004</v>
      </c>
      <c r="K283" s="68">
        <f t="shared" si="141"/>
        <v>46.599999999999454</v>
      </c>
      <c r="L283" s="69">
        <f>VLOOKUP($G$283,Tabisr,4)</f>
        <v>0.1792</v>
      </c>
      <c r="M283" s="66">
        <f>(G283-3651.01)*16%</f>
        <v>215.22399999999993</v>
      </c>
      <c r="N283" s="66">
        <v>293.25</v>
      </c>
      <c r="O283" s="67">
        <f t="shared" si="132"/>
        <v>508.47399999999993</v>
      </c>
      <c r="P283" s="66">
        <f>VLOOKUP($G$283,Tabsub,3)</f>
        <v>0</v>
      </c>
      <c r="Q283" s="66"/>
      <c r="R283" s="79"/>
      <c r="S283" s="66"/>
      <c r="T283" s="66"/>
      <c r="U283" s="68">
        <v>4082.6859999999997</v>
      </c>
      <c r="V283" s="68">
        <v>3682.6859999999997</v>
      </c>
    </row>
    <row r="284" spans="1:22" x14ac:dyDescent="0.25">
      <c r="A284" s="98">
        <v>144</v>
      </c>
      <c r="B284" s="33">
        <v>1585782336</v>
      </c>
      <c r="C284" s="50" t="s">
        <v>4</v>
      </c>
      <c r="D284" s="33" t="s">
        <v>80</v>
      </c>
      <c r="E284" s="75">
        <v>16</v>
      </c>
      <c r="F284" s="66">
        <v>264.56</v>
      </c>
      <c r="G284" s="66">
        <f t="shared" ref="G284:G285" si="143">E284*F284</f>
        <v>4232.96</v>
      </c>
      <c r="H284" s="66">
        <v>400</v>
      </c>
      <c r="I284" s="88"/>
      <c r="J284" s="66">
        <f>VLOOKUP($G$285,Tabisr,1)</f>
        <v>2422.81</v>
      </c>
      <c r="K284" s="68">
        <f t="shared" ref="K284:K285" si="144">+G284-J284</f>
        <v>1810.15</v>
      </c>
      <c r="L284" s="69">
        <f>VLOOKUP($G$285,Tabisr,4)</f>
        <v>0.10879999999999999</v>
      </c>
      <c r="M284" s="66">
        <f>(G284-3651.01)*16%</f>
        <v>93.111999999999966</v>
      </c>
      <c r="N284" s="66">
        <v>293.25</v>
      </c>
      <c r="O284" s="67">
        <f>N284+M284</f>
        <v>386.36199999999997</v>
      </c>
      <c r="P284" s="66"/>
      <c r="Q284" s="66"/>
      <c r="R284" s="79"/>
      <c r="S284" s="66"/>
      <c r="T284" s="66"/>
      <c r="U284" s="68">
        <v>1166.598</v>
      </c>
      <c r="V284" s="68">
        <v>766.59799999999996</v>
      </c>
    </row>
    <row r="285" spans="1:22" x14ac:dyDescent="0.25">
      <c r="A285" s="98">
        <v>145</v>
      </c>
      <c r="B285" s="33">
        <v>1585782395</v>
      </c>
      <c r="C285" s="50" t="s">
        <v>458</v>
      </c>
      <c r="D285" s="33" t="s">
        <v>367</v>
      </c>
      <c r="E285" s="75">
        <v>16</v>
      </c>
      <c r="F285" s="66">
        <v>264.56</v>
      </c>
      <c r="G285" s="66">
        <f t="shared" si="143"/>
        <v>4232.96</v>
      </c>
      <c r="H285" s="66">
        <v>400</v>
      </c>
      <c r="I285" s="88">
        <f>F285*3</f>
        <v>793.68000000000006</v>
      </c>
      <c r="J285" s="66">
        <f>VLOOKUP($G$285,Tabisr,1)</f>
        <v>2422.81</v>
      </c>
      <c r="K285" s="68">
        <f t="shared" si="144"/>
        <v>1810.15</v>
      </c>
      <c r="L285" s="69">
        <f>VLOOKUP($G$285,Tabisr,4)</f>
        <v>0.10879999999999999</v>
      </c>
      <c r="M285" s="66">
        <f>(G285-3651.01)*16%</f>
        <v>93.111999999999966</v>
      </c>
      <c r="N285" s="66">
        <v>293.25</v>
      </c>
      <c r="O285" s="67">
        <f>N285+M285</f>
        <v>386.36199999999997</v>
      </c>
      <c r="P285" s="66"/>
      <c r="Q285" s="66"/>
      <c r="R285" s="66"/>
      <c r="S285" s="66"/>
      <c r="T285" s="66"/>
      <c r="U285" s="68">
        <v>5040.2780000000002</v>
      </c>
      <c r="V285" s="68">
        <v>4640.2780000000002</v>
      </c>
    </row>
    <row r="286" spans="1:22" x14ac:dyDescent="0.25">
      <c r="A286" s="98">
        <v>146</v>
      </c>
      <c r="B286" s="33">
        <v>1585781666</v>
      </c>
      <c r="C286" s="50" t="s">
        <v>123</v>
      </c>
      <c r="D286" s="50" t="s">
        <v>80</v>
      </c>
      <c r="E286" s="75">
        <v>16</v>
      </c>
      <c r="F286" s="66">
        <v>264.56</v>
      </c>
      <c r="G286" s="66">
        <f t="shared" si="142"/>
        <v>4232.96</v>
      </c>
      <c r="H286" s="66">
        <v>400</v>
      </c>
      <c r="I286" s="88">
        <f t="shared" ref="I286:I291" si="145">F286*3</f>
        <v>793.68000000000006</v>
      </c>
      <c r="J286" s="66">
        <f>VLOOKUP($G$285,Tabisr,1)</f>
        <v>2422.81</v>
      </c>
      <c r="K286" s="68">
        <f t="shared" si="141"/>
        <v>1810.15</v>
      </c>
      <c r="L286" s="69">
        <f>VLOOKUP($G$285,Tabisr,4)</f>
        <v>0.10879999999999999</v>
      </c>
      <c r="M286" s="66">
        <f>(G286-3651.01)*16%</f>
        <v>93.111999999999966</v>
      </c>
      <c r="N286" s="66">
        <v>293.25</v>
      </c>
      <c r="O286" s="67">
        <f>N286+M286</f>
        <v>386.36199999999997</v>
      </c>
      <c r="P286" s="66"/>
      <c r="Q286" s="66"/>
      <c r="R286" s="79"/>
      <c r="S286" s="66"/>
      <c r="T286" s="66"/>
      <c r="U286" s="68">
        <v>5040.2780000000002</v>
      </c>
      <c r="V286" s="68">
        <v>4640.2780000000002</v>
      </c>
    </row>
    <row r="287" spans="1:22" x14ac:dyDescent="0.25">
      <c r="A287" s="98">
        <v>148</v>
      </c>
      <c r="B287" s="33">
        <v>1558178818</v>
      </c>
      <c r="C287" s="50" t="s">
        <v>351</v>
      </c>
      <c r="D287" s="50" t="s">
        <v>79</v>
      </c>
      <c r="E287" s="75">
        <v>16</v>
      </c>
      <c r="F287" s="66">
        <v>253.77</v>
      </c>
      <c r="G287" s="66">
        <f>E287*F287</f>
        <v>4060.32</v>
      </c>
      <c r="H287" s="66">
        <v>400</v>
      </c>
      <c r="I287" s="88">
        <f t="shared" si="145"/>
        <v>761.31000000000006</v>
      </c>
      <c r="J287" s="66">
        <f>VLOOKUP($G$288,Tabisr,1)</f>
        <v>2422.81</v>
      </c>
      <c r="K287" s="68">
        <f t="shared" ref="K287" si="146">+G287-J287</f>
        <v>1637.5100000000002</v>
      </c>
      <c r="L287" s="69">
        <f>VLOOKUP($G$288,Tabisr,4)</f>
        <v>0.10879999999999999</v>
      </c>
      <c r="M287" s="66">
        <f t="shared" ref="M287" si="147">(G287-2077.51)*10.88%</f>
        <v>215.72972800000002</v>
      </c>
      <c r="N287" s="66">
        <v>122.95</v>
      </c>
      <c r="O287" s="67">
        <v>337.68</v>
      </c>
      <c r="P287" s="66"/>
      <c r="Q287" s="66"/>
      <c r="R287" s="79"/>
      <c r="S287" s="66"/>
      <c r="T287" s="66"/>
      <c r="U287" s="68">
        <v>3583.95</v>
      </c>
      <c r="V287" s="68">
        <v>3183.95</v>
      </c>
    </row>
    <row r="288" spans="1:22" x14ac:dyDescent="0.25">
      <c r="A288" s="98">
        <v>149</v>
      </c>
      <c r="B288" s="33">
        <v>1586243579</v>
      </c>
      <c r="C288" s="50" t="s">
        <v>42</v>
      </c>
      <c r="D288" s="50" t="s">
        <v>79</v>
      </c>
      <c r="E288" s="75">
        <v>16</v>
      </c>
      <c r="F288" s="66">
        <v>253.77</v>
      </c>
      <c r="G288" s="66">
        <f t="shared" si="142"/>
        <v>4060.32</v>
      </c>
      <c r="H288" s="66">
        <v>400</v>
      </c>
      <c r="I288" s="88">
        <f t="shared" si="145"/>
        <v>761.31000000000006</v>
      </c>
      <c r="J288" s="66">
        <f>VLOOKUP($G$288,Tabisr,1)</f>
        <v>2422.81</v>
      </c>
      <c r="K288" s="68">
        <f t="shared" si="141"/>
        <v>1637.5100000000002</v>
      </c>
      <c r="L288" s="69">
        <f>VLOOKUP($G$288,Tabisr,4)</f>
        <v>0.10879999999999999</v>
      </c>
      <c r="M288" s="66">
        <f t="shared" ref="M288:M299" si="148">(G288-2077.51)*10.88%</f>
        <v>215.72972800000002</v>
      </c>
      <c r="N288" s="66">
        <v>121.95</v>
      </c>
      <c r="O288" s="67">
        <v>337.68</v>
      </c>
      <c r="P288" s="66"/>
      <c r="Q288" s="66"/>
      <c r="R288" s="79"/>
      <c r="S288" s="66"/>
      <c r="T288" s="66"/>
      <c r="U288" s="68">
        <v>2443.9499999999998</v>
      </c>
      <c r="V288" s="68">
        <v>2043.9499999999998</v>
      </c>
    </row>
    <row r="289" spans="1:22" x14ac:dyDescent="0.25">
      <c r="A289" s="98">
        <v>150</v>
      </c>
      <c r="B289" s="33">
        <v>1585782204</v>
      </c>
      <c r="C289" s="50" t="s">
        <v>240</v>
      </c>
      <c r="D289" s="50" t="s">
        <v>79</v>
      </c>
      <c r="E289" s="75">
        <v>16</v>
      </c>
      <c r="F289" s="66">
        <v>253.77</v>
      </c>
      <c r="G289" s="66">
        <f t="shared" ref="G289:G293" si="149">E289*F289</f>
        <v>4060.32</v>
      </c>
      <c r="H289" s="66">
        <v>400</v>
      </c>
      <c r="I289" s="88">
        <f t="shared" si="145"/>
        <v>761.31000000000006</v>
      </c>
      <c r="J289" s="66">
        <f>VLOOKUP($G$288,Tabisr,1)</f>
        <v>2422.81</v>
      </c>
      <c r="K289" s="68">
        <f t="shared" si="141"/>
        <v>1637.5100000000002</v>
      </c>
      <c r="L289" s="69">
        <f>VLOOKUP($G$288,Tabisr,4)</f>
        <v>0.10879999999999999</v>
      </c>
      <c r="M289" s="66">
        <f t="shared" si="148"/>
        <v>215.72972800000002</v>
      </c>
      <c r="N289" s="66">
        <v>121.95</v>
      </c>
      <c r="O289" s="67">
        <v>337.68</v>
      </c>
      <c r="P289" s="66"/>
      <c r="Q289" s="66"/>
      <c r="R289" s="79"/>
      <c r="S289" s="66"/>
      <c r="T289" s="66"/>
      <c r="U289" s="68">
        <v>3633.95</v>
      </c>
      <c r="V289" s="68">
        <v>3233.95</v>
      </c>
    </row>
    <row r="290" spans="1:22" x14ac:dyDescent="0.25">
      <c r="A290" s="98">
        <v>152</v>
      </c>
      <c r="B290" s="33">
        <v>1585782221</v>
      </c>
      <c r="C290" s="50" t="s">
        <v>284</v>
      </c>
      <c r="D290" s="50" t="s">
        <v>79</v>
      </c>
      <c r="E290" s="75">
        <v>16</v>
      </c>
      <c r="F290" s="66">
        <v>253.77</v>
      </c>
      <c r="G290" s="66">
        <f>E290*F290</f>
        <v>4060.32</v>
      </c>
      <c r="H290" s="66">
        <v>400</v>
      </c>
      <c r="I290" s="88">
        <f t="shared" si="145"/>
        <v>761.31000000000006</v>
      </c>
      <c r="J290" s="66">
        <f>VLOOKUP($G$288,Tabisr,1)</f>
        <v>2422.81</v>
      </c>
      <c r="K290" s="68">
        <f t="shared" si="141"/>
        <v>1637.5100000000002</v>
      </c>
      <c r="L290" s="69">
        <f>VLOOKUP($G$288,Tabisr,4)</f>
        <v>0.10879999999999999</v>
      </c>
      <c r="M290" s="66">
        <f t="shared" si="148"/>
        <v>215.72972800000002</v>
      </c>
      <c r="N290" s="66">
        <v>122.95</v>
      </c>
      <c r="O290" s="67">
        <v>337.68</v>
      </c>
      <c r="P290" s="66"/>
      <c r="Q290" s="66"/>
      <c r="R290" s="79"/>
      <c r="S290" s="66"/>
      <c r="T290" s="66"/>
      <c r="U290" s="68">
        <v>3133.95</v>
      </c>
      <c r="V290" s="68">
        <v>2733.95</v>
      </c>
    </row>
    <row r="291" spans="1:22" x14ac:dyDescent="0.25">
      <c r="A291" s="98">
        <v>153</v>
      </c>
      <c r="B291" s="38">
        <v>1535991266</v>
      </c>
      <c r="C291" s="51" t="s">
        <v>338</v>
      </c>
      <c r="D291" s="51" t="s">
        <v>79</v>
      </c>
      <c r="E291" s="75">
        <v>16</v>
      </c>
      <c r="F291" s="66">
        <v>253.77</v>
      </c>
      <c r="G291" s="66">
        <f>E291*F291</f>
        <v>4060.32</v>
      </c>
      <c r="H291" s="66">
        <v>400</v>
      </c>
      <c r="I291" s="88">
        <f t="shared" si="145"/>
        <v>761.31000000000006</v>
      </c>
      <c r="J291" s="66">
        <f>VLOOKUP($G$288,Tabisr,1)</f>
        <v>2422.81</v>
      </c>
      <c r="K291" s="68">
        <f t="shared" si="141"/>
        <v>1637.5100000000002</v>
      </c>
      <c r="L291" s="69">
        <f>VLOOKUP($G$288,Tabisr,4)</f>
        <v>0.10879999999999999</v>
      </c>
      <c r="M291" s="66">
        <f t="shared" si="148"/>
        <v>215.72972800000002</v>
      </c>
      <c r="N291" s="66">
        <v>122.95</v>
      </c>
      <c r="O291" s="67">
        <v>337.68</v>
      </c>
      <c r="P291" s="66"/>
      <c r="Q291" s="66"/>
      <c r="R291" s="79"/>
      <c r="S291" s="66"/>
      <c r="T291" s="66"/>
      <c r="U291" s="68">
        <v>4883.95</v>
      </c>
      <c r="V291" s="68">
        <v>4483.95</v>
      </c>
    </row>
    <row r="292" spans="1:22" x14ac:dyDescent="0.25">
      <c r="A292" s="98">
        <v>154</v>
      </c>
      <c r="B292" s="33">
        <v>1585782247</v>
      </c>
      <c r="C292" s="50" t="s">
        <v>107</v>
      </c>
      <c r="D292" s="50" t="s">
        <v>78</v>
      </c>
      <c r="E292" s="75">
        <v>16</v>
      </c>
      <c r="F292" s="66">
        <v>253.77</v>
      </c>
      <c r="G292" s="66">
        <f t="shared" si="149"/>
        <v>4060.32</v>
      </c>
      <c r="H292" s="66">
        <v>400</v>
      </c>
      <c r="I292" s="88"/>
      <c r="J292" s="66">
        <f>VLOOKUP($G$292,Tabisr,1)</f>
        <v>2422.81</v>
      </c>
      <c r="K292" s="68">
        <f t="shared" si="141"/>
        <v>1637.5100000000002</v>
      </c>
      <c r="L292" s="69">
        <f>VLOOKUP($G$292,Tabisr,4)</f>
        <v>0.10879999999999999</v>
      </c>
      <c r="M292" s="66">
        <f t="shared" si="148"/>
        <v>215.72972800000002</v>
      </c>
      <c r="N292" s="66">
        <v>121.95</v>
      </c>
      <c r="O292" s="67">
        <v>337.68</v>
      </c>
      <c r="P292" s="66"/>
      <c r="Q292" s="66"/>
      <c r="R292" s="79"/>
      <c r="S292" s="66"/>
      <c r="T292" s="66"/>
      <c r="U292" s="68">
        <v>4122.6399999999994</v>
      </c>
      <c r="V292" s="68">
        <v>3722.6399999999994</v>
      </c>
    </row>
    <row r="293" spans="1:22" x14ac:dyDescent="0.25">
      <c r="A293" s="98">
        <v>155</v>
      </c>
      <c r="B293" s="33">
        <v>1585782255</v>
      </c>
      <c r="C293" s="50" t="s">
        <v>275</v>
      </c>
      <c r="D293" s="50" t="s">
        <v>225</v>
      </c>
      <c r="E293" s="75">
        <v>16</v>
      </c>
      <c r="F293" s="66">
        <v>253.77</v>
      </c>
      <c r="G293" s="66">
        <f t="shared" si="149"/>
        <v>4060.32</v>
      </c>
      <c r="H293" s="66">
        <v>400</v>
      </c>
      <c r="I293" s="88"/>
      <c r="J293" s="66">
        <f>VLOOKUP($G$288,Tabisr,1)</f>
        <v>2422.81</v>
      </c>
      <c r="K293" s="68">
        <f t="shared" si="141"/>
        <v>1637.5100000000002</v>
      </c>
      <c r="L293" s="69">
        <f>VLOOKUP($G$288,Tabisr,4)</f>
        <v>0.10879999999999999</v>
      </c>
      <c r="M293" s="66">
        <f t="shared" si="148"/>
        <v>215.72972800000002</v>
      </c>
      <c r="N293" s="66">
        <v>121.95</v>
      </c>
      <c r="O293" s="67">
        <v>337.68</v>
      </c>
      <c r="P293" s="66"/>
      <c r="Q293" s="66"/>
      <c r="R293" s="79"/>
      <c r="S293" s="66"/>
      <c r="T293" s="66"/>
      <c r="U293" s="68">
        <v>4122.6399999999994</v>
      </c>
      <c r="V293" s="68">
        <v>3722.6399999999994</v>
      </c>
    </row>
    <row r="294" spans="1:22" x14ac:dyDescent="0.25">
      <c r="A294" s="96">
        <v>156</v>
      </c>
      <c r="B294" s="40"/>
      <c r="C294" s="90" t="s">
        <v>239</v>
      </c>
      <c r="D294" s="90" t="s">
        <v>78</v>
      </c>
      <c r="E294" s="91"/>
      <c r="F294" s="92"/>
      <c r="G294" s="92"/>
      <c r="H294" s="92"/>
      <c r="I294" s="132"/>
      <c r="J294" s="92"/>
      <c r="K294" s="93"/>
      <c r="L294" s="94"/>
      <c r="M294" s="92"/>
      <c r="N294" s="92"/>
      <c r="O294" s="166"/>
      <c r="P294" s="92"/>
      <c r="Q294" s="92"/>
      <c r="R294" s="173"/>
      <c r="S294" s="92"/>
      <c r="T294" s="92"/>
      <c r="U294" s="93"/>
      <c r="V294" s="93"/>
    </row>
    <row r="295" spans="1:22" x14ac:dyDescent="0.25">
      <c r="A295" s="138">
        <v>284</v>
      </c>
      <c r="B295" s="40"/>
      <c r="C295" s="90" t="s">
        <v>239</v>
      </c>
      <c r="D295" s="46" t="s">
        <v>77</v>
      </c>
      <c r="E295" s="91"/>
      <c r="F295" s="92"/>
      <c r="G295" s="166"/>
      <c r="H295" s="63"/>
      <c r="I295" s="63"/>
      <c r="J295" s="92"/>
      <c r="K295" s="93"/>
      <c r="L295" s="94"/>
      <c r="M295" s="92"/>
      <c r="N295" s="92"/>
      <c r="O295" s="186"/>
      <c r="P295" s="92"/>
      <c r="Q295" s="63"/>
      <c r="R295" s="171"/>
      <c r="S295" s="63"/>
      <c r="T295" s="63"/>
      <c r="U295" s="93"/>
      <c r="V295" s="93"/>
    </row>
    <row r="296" spans="1:22" x14ac:dyDescent="0.25">
      <c r="A296" s="98">
        <v>277</v>
      </c>
      <c r="B296" s="33">
        <v>1585782409</v>
      </c>
      <c r="C296" s="50" t="s">
        <v>384</v>
      </c>
      <c r="D296" s="33" t="s">
        <v>77</v>
      </c>
      <c r="E296" s="75">
        <v>16</v>
      </c>
      <c r="F296" s="66">
        <v>271.86</v>
      </c>
      <c r="G296" s="66">
        <f t="shared" ref="G296" si="150">E296*F296</f>
        <v>4349.76</v>
      </c>
      <c r="H296" s="66">
        <v>400</v>
      </c>
      <c r="I296" s="88"/>
      <c r="J296" s="66">
        <f>VLOOKUP($G$324,Tabisr,1)</f>
        <v>4257.91</v>
      </c>
      <c r="K296" s="68">
        <f t="shared" si="141"/>
        <v>91.850000000000364</v>
      </c>
      <c r="L296" s="69">
        <f>VLOOKUP($G$324,Tabisr,4)</f>
        <v>0.16</v>
      </c>
      <c r="M296" s="66">
        <f>(G296-3651.01)*16%</f>
        <v>111.8</v>
      </c>
      <c r="N296" s="66">
        <v>293.25</v>
      </c>
      <c r="O296" s="67">
        <f>M296+N296</f>
        <v>405.05</v>
      </c>
      <c r="P296" s="66"/>
      <c r="Q296" s="66"/>
      <c r="R296" s="79"/>
      <c r="S296" s="66"/>
      <c r="T296" s="66"/>
      <c r="U296" s="68">
        <v>1394.71</v>
      </c>
      <c r="V296" s="68">
        <v>994.71</v>
      </c>
    </row>
    <row r="297" spans="1:22" x14ac:dyDescent="0.25">
      <c r="A297" s="98">
        <v>157</v>
      </c>
      <c r="B297" s="33">
        <v>1585782280</v>
      </c>
      <c r="C297" s="50" t="s">
        <v>43</v>
      </c>
      <c r="D297" s="50" t="s">
        <v>77</v>
      </c>
      <c r="E297" s="75">
        <v>16</v>
      </c>
      <c r="F297" s="66">
        <v>253.77</v>
      </c>
      <c r="G297" s="66">
        <f>E297*F297</f>
        <v>4060.32</v>
      </c>
      <c r="H297" s="66">
        <v>400</v>
      </c>
      <c r="I297" s="88"/>
      <c r="J297" s="66">
        <f>VLOOKUP($G$297,Tabisr,1)</f>
        <v>2422.81</v>
      </c>
      <c r="K297" s="68">
        <f t="shared" si="141"/>
        <v>1637.5100000000002</v>
      </c>
      <c r="L297" s="69">
        <f>VLOOKUP($G$297,Tabisr,4)</f>
        <v>0.10879999999999999</v>
      </c>
      <c r="M297" s="66">
        <f t="shared" si="148"/>
        <v>215.72972800000002</v>
      </c>
      <c r="N297" s="66">
        <v>121.95</v>
      </c>
      <c r="O297" s="67">
        <v>337.68</v>
      </c>
      <c r="P297" s="66"/>
      <c r="Q297" s="66"/>
      <c r="R297" s="79"/>
      <c r="S297" s="66"/>
      <c r="T297" s="66"/>
      <c r="U297" s="68">
        <v>2912.6399999999994</v>
      </c>
      <c r="V297" s="68">
        <v>2512.6399999999994</v>
      </c>
    </row>
    <row r="298" spans="1:22" x14ac:dyDescent="0.25">
      <c r="A298" s="98">
        <v>294</v>
      </c>
      <c r="B298" s="33">
        <v>1519765856</v>
      </c>
      <c r="C298" s="50" t="s">
        <v>426</v>
      </c>
      <c r="D298" s="50" t="s">
        <v>77</v>
      </c>
      <c r="E298" s="75">
        <v>16</v>
      </c>
      <c r="F298" s="133">
        <v>253.77</v>
      </c>
      <c r="G298" s="66">
        <f t="shared" ref="G298" si="151">E298*F298</f>
        <v>4060.32</v>
      </c>
      <c r="H298" s="53">
        <v>400</v>
      </c>
      <c r="I298" s="88"/>
      <c r="J298" s="66">
        <v>5083</v>
      </c>
      <c r="K298" s="68">
        <f t="shared" si="141"/>
        <v>-1022.6799999999998</v>
      </c>
      <c r="L298" s="69">
        <v>2.2136</v>
      </c>
      <c r="M298" s="66">
        <f t="shared" ref="M298" si="152">(G298-5081.01)*21.36%</f>
        <v>-218.019384</v>
      </c>
      <c r="N298" s="66">
        <v>540.20000000000005</v>
      </c>
      <c r="O298" s="67">
        <v>337.68</v>
      </c>
      <c r="P298" s="66"/>
      <c r="Q298" s="53"/>
      <c r="R298" s="80"/>
      <c r="S298" s="53"/>
      <c r="T298" s="53"/>
      <c r="U298" s="68">
        <v>4122.6399999999994</v>
      </c>
      <c r="V298" s="68">
        <v>3722.6399999999994</v>
      </c>
    </row>
    <row r="299" spans="1:22" x14ac:dyDescent="0.25">
      <c r="A299" s="98">
        <v>158</v>
      </c>
      <c r="B299" s="33">
        <v>1585782298</v>
      </c>
      <c r="C299" s="50" t="s">
        <v>44</v>
      </c>
      <c r="D299" s="50" t="s">
        <v>77</v>
      </c>
      <c r="E299" s="75">
        <v>16</v>
      </c>
      <c r="F299" s="66">
        <v>253.77</v>
      </c>
      <c r="G299" s="66">
        <f>E299*F299</f>
        <v>4060.32</v>
      </c>
      <c r="H299" s="66">
        <v>400</v>
      </c>
      <c r="I299" s="88"/>
      <c r="J299" s="66">
        <f>VLOOKUP($G$299,Tabisr,1)</f>
        <v>2422.81</v>
      </c>
      <c r="K299" s="68">
        <f t="shared" si="141"/>
        <v>1637.5100000000002</v>
      </c>
      <c r="L299" s="69">
        <f>VLOOKUP($G$299,Tabisr,4)</f>
        <v>0.10879999999999999</v>
      </c>
      <c r="M299" s="66">
        <f t="shared" si="148"/>
        <v>215.72972800000002</v>
      </c>
      <c r="N299" s="66">
        <v>121.95</v>
      </c>
      <c r="O299" s="67">
        <v>337.68</v>
      </c>
      <c r="P299" s="66"/>
      <c r="Q299" s="66"/>
      <c r="R299" s="79"/>
      <c r="S299" s="66"/>
      <c r="T299" s="66"/>
      <c r="U299" s="68">
        <v>4122.6399999999994</v>
      </c>
      <c r="V299" s="68">
        <v>3722.6399999999994</v>
      </c>
    </row>
    <row r="300" spans="1:22" x14ac:dyDescent="0.25">
      <c r="A300" s="70"/>
      <c r="B300" s="36"/>
      <c r="C300" s="85"/>
      <c r="D300" s="42"/>
      <c r="E300" s="86"/>
      <c r="F300" s="86"/>
      <c r="G300" s="87">
        <f>+SUM(G256:G299)</f>
        <v>175985.28000000009</v>
      </c>
      <c r="H300" s="87">
        <f>+SUM(H256:H299)</f>
        <v>14400</v>
      </c>
      <c r="I300" s="87">
        <f>+SUM(I256:I299)</f>
        <v>6945.9000000000015</v>
      </c>
      <c r="J300" s="87" t="e">
        <f t="shared" ref="J300:S300" si="153">+SUM(J256:J299)</f>
        <v>#N/A</v>
      </c>
      <c r="K300" s="87" t="e">
        <f t="shared" si="153"/>
        <v>#N/A</v>
      </c>
      <c r="L300" s="87" t="e">
        <f t="shared" si="153"/>
        <v>#N/A</v>
      </c>
      <c r="M300" s="87" t="e">
        <f t="shared" si="153"/>
        <v>#N/A</v>
      </c>
      <c r="N300" s="87" t="e">
        <f t="shared" si="153"/>
        <v>#N/A</v>
      </c>
      <c r="O300" s="188">
        <f>+SUM(O256:O299)</f>
        <v>17098.509072000001</v>
      </c>
      <c r="P300" s="87">
        <f t="shared" si="153"/>
        <v>0</v>
      </c>
      <c r="Q300" s="87">
        <v>11080</v>
      </c>
      <c r="R300" s="87">
        <v>6500</v>
      </c>
      <c r="S300" s="87">
        <f t="shared" si="153"/>
        <v>0</v>
      </c>
      <c r="T300" s="87">
        <v>500</v>
      </c>
      <c r="U300" s="87">
        <f>+SUM(U256:U299)</f>
        <v>162152.67092800007</v>
      </c>
      <c r="V300" s="87">
        <f>+SUM(V256:V299)</f>
        <v>147752.67092800001</v>
      </c>
    </row>
    <row r="301" spans="1:22" ht="12" customHeight="1" x14ac:dyDescent="0.25">
      <c r="A301" s="70"/>
      <c r="B301" s="36"/>
      <c r="C301" s="85"/>
      <c r="D301" s="42"/>
      <c r="E301" s="86"/>
      <c r="F301" s="86"/>
      <c r="G301" s="87"/>
      <c r="H301" s="87"/>
      <c r="I301" s="87"/>
      <c r="J301" s="87"/>
      <c r="K301" s="87"/>
      <c r="L301" s="87"/>
      <c r="M301" s="87"/>
      <c r="N301" s="87"/>
      <c r="O301" s="188"/>
      <c r="P301" s="87"/>
      <c r="Q301" s="87"/>
      <c r="R301" s="87"/>
      <c r="S301" s="87"/>
      <c r="T301" s="87"/>
      <c r="U301" s="87"/>
      <c r="V301" s="87"/>
    </row>
    <row r="302" spans="1:22" x14ac:dyDescent="0.25">
      <c r="A302" s="70"/>
      <c r="B302" s="36"/>
      <c r="C302" s="85"/>
      <c r="D302" s="42"/>
      <c r="E302" s="86"/>
      <c r="F302" s="86"/>
      <c r="G302" s="87"/>
      <c r="H302" s="87"/>
      <c r="I302" s="87"/>
      <c r="J302" s="87"/>
      <c r="K302" s="87"/>
      <c r="L302" s="87"/>
      <c r="M302" s="87"/>
      <c r="N302" s="87"/>
      <c r="O302" s="188"/>
      <c r="P302" s="87"/>
      <c r="Q302" s="87"/>
      <c r="R302" s="87"/>
      <c r="S302" s="87"/>
      <c r="T302" s="87"/>
      <c r="U302" s="87"/>
      <c r="V302" s="87"/>
    </row>
    <row r="303" spans="1:22" ht="12" customHeight="1" x14ac:dyDescent="0.25">
      <c r="A303" s="215" t="s">
        <v>207</v>
      </c>
      <c r="B303" s="216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7"/>
    </row>
    <row r="304" spans="1:22" ht="22.5" x14ac:dyDescent="0.25">
      <c r="A304" s="37" t="s">
        <v>55</v>
      </c>
      <c r="B304" s="37" t="s">
        <v>283</v>
      </c>
      <c r="C304" s="37" t="s">
        <v>13</v>
      </c>
      <c r="D304" s="37" t="s">
        <v>66</v>
      </c>
      <c r="E304" s="37" t="s">
        <v>21</v>
      </c>
      <c r="F304" s="37" t="s">
        <v>15</v>
      </c>
      <c r="G304" s="37" t="s">
        <v>14</v>
      </c>
      <c r="H304" s="37" t="s">
        <v>52</v>
      </c>
      <c r="I304" s="37" t="s">
        <v>58</v>
      </c>
      <c r="J304" s="48" t="s">
        <v>156</v>
      </c>
      <c r="K304" s="48" t="s">
        <v>157</v>
      </c>
      <c r="L304" s="48" t="s">
        <v>158</v>
      </c>
      <c r="M304" s="48" t="s">
        <v>159</v>
      </c>
      <c r="N304" s="37" t="s">
        <v>160</v>
      </c>
      <c r="O304" s="184" t="s">
        <v>53</v>
      </c>
      <c r="P304" s="37" t="s">
        <v>54</v>
      </c>
      <c r="Q304" s="37" t="s">
        <v>16</v>
      </c>
      <c r="R304" s="37" t="s">
        <v>237</v>
      </c>
      <c r="S304" s="37" t="s">
        <v>57</v>
      </c>
      <c r="T304" s="37" t="s">
        <v>64</v>
      </c>
      <c r="U304" s="37" t="s">
        <v>62</v>
      </c>
      <c r="V304" s="37" t="s">
        <v>63</v>
      </c>
    </row>
    <row r="305" spans="1:22" x14ac:dyDescent="0.25">
      <c r="A305" s="49">
        <v>159</v>
      </c>
      <c r="B305" s="33">
        <v>1585782302</v>
      </c>
      <c r="C305" s="50" t="s">
        <v>116</v>
      </c>
      <c r="D305" s="33" t="s">
        <v>112</v>
      </c>
      <c r="E305" s="75">
        <v>16</v>
      </c>
      <c r="F305" s="66">
        <v>312.26</v>
      </c>
      <c r="G305" s="66">
        <f>E305*F305</f>
        <v>4996.16</v>
      </c>
      <c r="H305" s="66">
        <v>400</v>
      </c>
      <c r="I305" s="66"/>
      <c r="J305" s="66">
        <f>VLOOKUP($G$73,Tabisr,1)</f>
        <v>5925.91</v>
      </c>
      <c r="K305" s="68">
        <f>+G305-J305</f>
        <v>-929.75</v>
      </c>
      <c r="L305" s="69">
        <f>VLOOKUP($G$73,Tabisr,4)</f>
        <v>0.21360000000000001</v>
      </c>
      <c r="M305" s="66">
        <f>(G305-4244.01)*17.92%</f>
        <v>134.78527999999994</v>
      </c>
      <c r="N305" s="66">
        <v>388.05</v>
      </c>
      <c r="O305" s="67">
        <f>M305+N305</f>
        <v>522.83528000000001</v>
      </c>
      <c r="P305" s="66">
        <f>VLOOKUP($G$73,Tabsub,3)</f>
        <v>0</v>
      </c>
      <c r="Q305" s="66"/>
      <c r="R305" s="79"/>
      <c r="S305" s="66"/>
      <c r="T305" s="66"/>
      <c r="U305" s="68">
        <v>3333.1247199999998</v>
      </c>
      <c r="V305" s="68">
        <v>2933.1247199999998</v>
      </c>
    </row>
    <row r="306" spans="1:22" x14ac:dyDescent="0.25">
      <c r="A306" s="49">
        <v>289</v>
      </c>
      <c r="B306" s="33">
        <v>1578084502</v>
      </c>
      <c r="C306" s="50" t="s">
        <v>360</v>
      </c>
      <c r="D306" s="33" t="s">
        <v>399</v>
      </c>
      <c r="E306" s="75">
        <v>16</v>
      </c>
      <c r="F306" s="66">
        <v>312.26</v>
      </c>
      <c r="G306" s="66">
        <f>E306*F306</f>
        <v>4996.16</v>
      </c>
      <c r="H306" s="66">
        <v>400</v>
      </c>
      <c r="I306" s="66"/>
      <c r="J306" s="66">
        <f>VLOOKUP($G$73,Tabisr,1)</f>
        <v>5925.91</v>
      </c>
      <c r="K306" s="68">
        <f>+G306-J306</f>
        <v>-929.75</v>
      </c>
      <c r="L306" s="69">
        <f>VLOOKUP($G$73,Tabisr,4)</f>
        <v>0.21360000000000001</v>
      </c>
      <c r="M306" s="66">
        <f>(G306-4244.01)*17.92%</f>
        <v>134.78527999999994</v>
      </c>
      <c r="N306" s="66">
        <v>388.05</v>
      </c>
      <c r="O306" s="67">
        <f>M306+N306</f>
        <v>522.83528000000001</v>
      </c>
      <c r="P306" s="66">
        <f>VLOOKUP($G$73,Tabsub,3)</f>
        <v>0</v>
      </c>
      <c r="Q306" s="66"/>
      <c r="R306" s="79"/>
      <c r="S306" s="66"/>
      <c r="T306" s="66"/>
      <c r="U306" s="68">
        <v>3962.3247199999996</v>
      </c>
      <c r="V306" s="68">
        <v>3562.3247199999996</v>
      </c>
    </row>
    <row r="307" spans="1:22" x14ac:dyDescent="0.25">
      <c r="A307" s="134"/>
      <c r="B307" s="45"/>
      <c r="C307" s="85"/>
      <c r="D307" s="42"/>
      <c r="E307" s="86"/>
      <c r="F307" s="86"/>
      <c r="G307" s="87">
        <f>SUM(G305:G306)</f>
        <v>9992.32</v>
      </c>
      <c r="H307" s="87">
        <f>SUM(H305:H306)</f>
        <v>800</v>
      </c>
      <c r="I307" s="87">
        <f t="shared" ref="I307:N307" si="154">+I305</f>
        <v>0</v>
      </c>
      <c r="J307" s="87">
        <f t="shared" si="154"/>
        <v>5925.91</v>
      </c>
      <c r="K307" s="87">
        <f t="shared" si="154"/>
        <v>-929.75</v>
      </c>
      <c r="L307" s="87">
        <f t="shared" si="154"/>
        <v>0.21360000000000001</v>
      </c>
      <c r="M307" s="87">
        <f t="shared" si="154"/>
        <v>134.78527999999994</v>
      </c>
      <c r="N307" s="87">
        <f t="shared" si="154"/>
        <v>388.05</v>
      </c>
      <c r="O307" s="188">
        <f t="shared" ref="O307:V307" si="155">SUM(O305:O306)</f>
        <v>1045.67056</v>
      </c>
      <c r="P307" s="87">
        <f t="shared" si="155"/>
        <v>0</v>
      </c>
      <c r="Q307" s="87">
        <f t="shared" si="155"/>
        <v>0</v>
      </c>
      <c r="R307" s="87">
        <v>911</v>
      </c>
      <c r="S307" s="87">
        <v>1540.2</v>
      </c>
      <c r="T307" s="87">
        <f t="shared" si="155"/>
        <v>0</v>
      </c>
      <c r="U307" s="87">
        <f t="shared" si="155"/>
        <v>7295.4494399999994</v>
      </c>
      <c r="V307" s="87">
        <f t="shared" si="155"/>
        <v>6495.4494399999994</v>
      </c>
    </row>
    <row r="308" spans="1:22" ht="8.4499999999999993" customHeight="1" x14ac:dyDescent="0.25">
      <c r="A308" s="134"/>
      <c r="B308" s="45"/>
      <c r="C308" s="85"/>
      <c r="D308" s="42"/>
      <c r="E308" s="86"/>
      <c r="F308" s="86"/>
      <c r="G308" s="87"/>
      <c r="H308" s="87"/>
      <c r="I308" s="87"/>
      <c r="J308" s="87"/>
      <c r="K308" s="87"/>
      <c r="L308" s="87"/>
      <c r="M308" s="87"/>
      <c r="N308" s="87"/>
      <c r="O308" s="188"/>
      <c r="P308" s="87"/>
      <c r="Q308" s="87"/>
      <c r="R308" s="87"/>
      <c r="S308" s="87"/>
      <c r="T308" s="87"/>
      <c r="U308" s="87"/>
      <c r="V308" s="87"/>
    </row>
    <row r="309" spans="1:22" x14ac:dyDescent="0.25">
      <c r="A309" s="134"/>
      <c r="B309" s="45"/>
      <c r="C309" s="85"/>
      <c r="D309" s="42"/>
      <c r="E309" s="86"/>
      <c r="F309" s="86"/>
      <c r="G309" s="87"/>
      <c r="H309" s="87"/>
      <c r="I309" s="87"/>
      <c r="J309" s="87"/>
      <c r="K309" s="87"/>
      <c r="L309" s="87"/>
      <c r="M309" s="87"/>
      <c r="N309" s="87"/>
      <c r="O309" s="188"/>
      <c r="P309" s="87"/>
      <c r="Q309" s="87"/>
      <c r="R309" s="87"/>
      <c r="S309" s="87"/>
      <c r="T309" s="87"/>
      <c r="U309" s="87"/>
      <c r="V309" s="87"/>
    </row>
    <row r="310" spans="1:22" x14ac:dyDescent="0.25">
      <c r="A310" s="212" t="s">
        <v>133</v>
      </c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4"/>
    </row>
    <row r="311" spans="1:22" ht="22.5" x14ac:dyDescent="0.25">
      <c r="A311" s="37" t="s">
        <v>55</v>
      </c>
      <c r="B311" s="37" t="s">
        <v>283</v>
      </c>
      <c r="C311" s="37" t="s">
        <v>13</v>
      </c>
      <c r="D311" s="37" t="s">
        <v>66</v>
      </c>
      <c r="E311" s="37" t="s">
        <v>21</v>
      </c>
      <c r="F311" s="37" t="s">
        <v>15</v>
      </c>
      <c r="G311" s="37" t="s">
        <v>14</v>
      </c>
      <c r="H311" s="37" t="s">
        <v>52</v>
      </c>
      <c r="I311" s="37" t="s">
        <v>58</v>
      </c>
      <c r="J311" s="48" t="s">
        <v>156</v>
      </c>
      <c r="K311" s="48" t="s">
        <v>157</v>
      </c>
      <c r="L311" s="48" t="s">
        <v>158</v>
      </c>
      <c r="M311" s="48" t="s">
        <v>159</v>
      </c>
      <c r="N311" s="37" t="s">
        <v>160</v>
      </c>
      <c r="O311" s="184" t="s">
        <v>53</v>
      </c>
      <c r="P311" s="37" t="s">
        <v>54</v>
      </c>
      <c r="Q311" s="37" t="s">
        <v>16</v>
      </c>
      <c r="R311" s="37" t="s">
        <v>237</v>
      </c>
      <c r="S311" s="37" t="s">
        <v>57</v>
      </c>
      <c r="T311" s="37" t="s">
        <v>64</v>
      </c>
      <c r="U311" s="37" t="s">
        <v>62</v>
      </c>
      <c r="V311" s="37" t="s">
        <v>63</v>
      </c>
    </row>
    <row r="312" spans="1:22" x14ac:dyDescent="0.25">
      <c r="A312" s="123">
        <v>160</v>
      </c>
      <c r="B312" s="44"/>
      <c r="C312" s="114" t="s">
        <v>252</v>
      </c>
      <c r="D312" s="114" t="s">
        <v>133</v>
      </c>
      <c r="E312" s="115">
        <v>16</v>
      </c>
      <c r="F312" s="117">
        <v>661.33</v>
      </c>
      <c r="G312" s="117">
        <f>E312*F312</f>
        <v>10581.28</v>
      </c>
      <c r="H312" s="117"/>
      <c r="I312" s="117"/>
      <c r="J312" s="117">
        <f>VLOOKUP($G$234,Tabisr,1)</f>
        <v>5925.91</v>
      </c>
      <c r="K312" s="119">
        <f>+G312-J312</f>
        <v>4655.3700000000008</v>
      </c>
      <c r="L312" s="120">
        <f>VLOOKUP($G$234,Tabisr,4)</f>
        <v>0.21360000000000001</v>
      </c>
      <c r="M312" s="117">
        <f>(G312-5081.01)*21.36%</f>
        <v>1174.8576720000001</v>
      </c>
      <c r="N312" s="117">
        <v>538.20000000000005</v>
      </c>
      <c r="O312" s="194">
        <f>O319</f>
        <v>1713.0576720000001</v>
      </c>
      <c r="P312" s="117">
        <f>VLOOKUP($G$234,Tabsub,3)</f>
        <v>0</v>
      </c>
      <c r="Q312" s="117"/>
      <c r="R312" s="135"/>
      <c r="S312" s="117"/>
      <c r="T312" s="117"/>
      <c r="U312" s="119">
        <v>7568.2223279999998</v>
      </c>
      <c r="V312" s="119">
        <v>7568.2223279999998</v>
      </c>
    </row>
    <row r="313" spans="1:22" x14ac:dyDescent="0.25">
      <c r="A313" s="60">
        <v>306</v>
      </c>
      <c r="B313" s="40"/>
      <c r="C313" s="90" t="s">
        <v>239</v>
      </c>
      <c r="D313" s="90" t="s">
        <v>454</v>
      </c>
      <c r="E313" s="91"/>
      <c r="F313" s="92"/>
      <c r="G313" s="92"/>
      <c r="H313" s="92"/>
      <c r="I313" s="132"/>
      <c r="J313" s="92"/>
      <c r="K313" s="93"/>
      <c r="L313" s="94"/>
      <c r="M313" s="92"/>
      <c r="N313" s="92"/>
      <c r="O313" s="166"/>
      <c r="P313" s="92"/>
      <c r="Q313" s="92"/>
      <c r="R313" s="173"/>
      <c r="S313" s="92"/>
      <c r="T313" s="92"/>
      <c r="U313" s="93"/>
      <c r="V313" s="93"/>
    </row>
    <row r="314" spans="1:22" ht="22.5" x14ac:dyDescent="0.25">
      <c r="A314" s="49">
        <v>161</v>
      </c>
      <c r="B314" s="33">
        <v>2859167285</v>
      </c>
      <c r="C314" s="50" t="s">
        <v>231</v>
      </c>
      <c r="D314" s="50" t="s">
        <v>232</v>
      </c>
      <c r="E314" s="75">
        <v>16</v>
      </c>
      <c r="F314" s="66">
        <v>337.04</v>
      </c>
      <c r="G314" s="66">
        <f>E314*F314</f>
        <v>5392.64</v>
      </c>
      <c r="H314" s="66">
        <v>400</v>
      </c>
      <c r="I314" s="66"/>
      <c r="J314" s="66">
        <f>VLOOKUP($G$234,Tabisr,1)</f>
        <v>5925.91</v>
      </c>
      <c r="K314" s="68">
        <f>+G314-J314</f>
        <v>-533.26999999999953</v>
      </c>
      <c r="L314" s="69">
        <f>VLOOKUP($G$234,Tabisr,4)</f>
        <v>0.21360000000000001</v>
      </c>
      <c r="M314" s="66">
        <f>(G314-4244.01)*17.92%</f>
        <v>205.83449600000006</v>
      </c>
      <c r="N314" s="66">
        <v>388.05</v>
      </c>
      <c r="O314" s="67">
        <f>M314+N314</f>
        <v>593.88449600000013</v>
      </c>
      <c r="P314" s="66">
        <f>VLOOKUP($G$73,Tabsub,3)</f>
        <v>0</v>
      </c>
      <c r="Q314" s="66"/>
      <c r="R314" s="79"/>
      <c r="S314" s="66"/>
      <c r="T314" s="66"/>
      <c r="U314" s="68">
        <v>5198.7555040000007</v>
      </c>
      <c r="V314" s="68">
        <v>4798.7555040000007</v>
      </c>
    </row>
    <row r="315" spans="1:22" x14ac:dyDescent="0.25">
      <c r="A315" s="86"/>
      <c r="C315" s="71"/>
      <c r="D315" s="71"/>
      <c r="E315" s="72"/>
      <c r="F315" s="73"/>
      <c r="G315" s="74">
        <f t="shared" ref="G315:V315" si="156">+SUM(G312:G314)</f>
        <v>15973.920000000002</v>
      </c>
      <c r="H315" s="74">
        <f>+SUM(H312:H314)</f>
        <v>400</v>
      </c>
      <c r="I315" s="74">
        <f t="shared" si="156"/>
        <v>0</v>
      </c>
      <c r="J315" s="74">
        <f t="shared" si="156"/>
        <v>11851.82</v>
      </c>
      <c r="K315" s="74">
        <f t="shared" si="156"/>
        <v>4122.1000000000013</v>
      </c>
      <c r="L315" s="74">
        <f t="shared" si="156"/>
        <v>0.42720000000000002</v>
      </c>
      <c r="M315" s="74">
        <f t="shared" si="156"/>
        <v>1380.692168</v>
      </c>
      <c r="N315" s="74">
        <f t="shared" si="156"/>
        <v>926.25</v>
      </c>
      <c r="O315" s="187">
        <f t="shared" si="156"/>
        <v>2306.9421680000005</v>
      </c>
      <c r="P315" s="74">
        <f t="shared" si="156"/>
        <v>0</v>
      </c>
      <c r="Q315" s="74">
        <f t="shared" si="156"/>
        <v>0</v>
      </c>
      <c r="R315" s="74">
        <v>1300</v>
      </c>
      <c r="S315" s="74">
        <f t="shared" si="156"/>
        <v>0</v>
      </c>
      <c r="T315" s="74">
        <f t="shared" si="156"/>
        <v>0</v>
      </c>
      <c r="U315" s="74">
        <f t="shared" si="156"/>
        <v>12766.977832</v>
      </c>
      <c r="V315" s="74">
        <f t="shared" si="156"/>
        <v>12366.977832</v>
      </c>
    </row>
    <row r="316" spans="1:22" x14ac:dyDescent="0.25">
      <c r="A316" s="86"/>
      <c r="C316" s="71"/>
      <c r="D316" s="71"/>
      <c r="E316" s="72"/>
      <c r="F316" s="73"/>
      <c r="G316" s="74"/>
      <c r="H316" s="74"/>
      <c r="I316" s="74"/>
      <c r="J316" s="74"/>
      <c r="K316" s="74"/>
      <c r="L316" s="74"/>
      <c r="M316" s="74"/>
      <c r="N316" s="74"/>
      <c r="O316" s="187"/>
      <c r="P316" s="74"/>
      <c r="Q316" s="74"/>
      <c r="R316" s="74"/>
      <c r="S316" s="74"/>
      <c r="T316" s="74"/>
      <c r="U316" s="74"/>
      <c r="V316" s="74"/>
    </row>
    <row r="317" spans="1:22" x14ac:dyDescent="0.25">
      <c r="A317" s="212" t="s">
        <v>208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4"/>
    </row>
    <row r="318" spans="1:22" ht="22.5" x14ac:dyDescent="0.25">
      <c r="A318" s="37" t="s">
        <v>55</v>
      </c>
      <c r="B318" s="37" t="s">
        <v>283</v>
      </c>
      <c r="C318" s="37" t="s">
        <v>13</v>
      </c>
      <c r="D318" s="37" t="s">
        <v>66</v>
      </c>
      <c r="E318" s="37" t="s">
        <v>21</v>
      </c>
      <c r="F318" s="37" t="s">
        <v>15</v>
      </c>
      <c r="G318" s="37" t="s">
        <v>14</v>
      </c>
      <c r="H318" s="37" t="s">
        <v>52</v>
      </c>
      <c r="I318" s="37" t="s">
        <v>58</v>
      </c>
      <c r="J318" s="48" t="s">
        <v>156</v>
      </c>
      <c r="K318" s="48" t="s">
        <v>157</v>
      </c>
      <c r="L318" s="48" t="s">
        <v>158</v>
      </c>
      <c r="M318" s="48" t="s">
        <v>159</v>
      </c>
      <c r="N318" s="37" t="s">
        <v>160</v>
      </c>
      <c r="O318" s="184" t="s">
        <v>53</v>
      </c>
      <c r="P318" s="37" t="s">
        <v>54</v>
      </c>
      <c r="Q318" s="37" t="s">
        <v>16</v>
      </c>
      <c r="R318" s="37" t="s">
        <v>237</v>
      </c>
      <c r="S318" s="37" t="s">
        <v>57</v>
      </c>
      <c r="T318" s="37" t="s">
        <v>64</v>
      </c>
      <c r="U318" s="37" t="s">
        <v>62</v>
      </c>
      <c r="V318" s="37" t="s">
        <v>63</v>
      </c>
    </row>
    <row r="319" spans="1:22" x14ac:dyDescent="0.25">
      <c r="A319" s="49">
        <v>162</v>
      </c>
      <c r="B319" s="34">
        <v>1503691551</v>
      </c>
      <c r="C319" s="50" t="s">
        <v>19</v>
      </c>
      <c r="D319" s="50" t="s">
        <v>437</v>
      </c>
      <c r="E319" s="75">
        <v>16</v>
      </c>
      <c r="F319" s="66">
        <v>661.33</v>
      </c>
      <c r="G319" s="66">
        <f t="shared" ref="G319:G326" si="157">E319*F319</f>
        <v>10581.28</v>
      </c>
      <c r="H319" s="66"/>
      <c r="I319" s="66"/>
      <c r="J319" s="66">
        <f>VLOOKUP($G$234,Tabisr,1)</f>
        <v>5925.91</v>
      </c>
      <c r="K319" s="68">
        <f t="shared" ref="K319:K326" si="158">+G319-J319</f>
        <v>4655.3700000000008</v>
      </c>
      <c r="L319" s="69">
        <f>VLOOKUP($G$234,Tabisr,4)</f>
        <v>0.21360000000000001</v>
      </c>
      <c r="M319" s="66">
        <f>(G319-5081.01)*21.36%</f>
        <v>1174.8576720000001</v>
      </c>
      <c r="N319" s="66">
        <v>538.20000000000005</v>
      </c>
      <c r="O319" s="67">
        <f t="shared" ref="O319:O326" si="159">M319+N319</f>
        <v>1713.0576720000001</v>
      </c>
      <c r="P319" s="66">
        <f>VLOOKUP($G$234,Tabsub,3)</f>
        <v>0</v>
      </c>
      <c r="Q319" s="66"/>
      <c r="R319" s="66"/>
      <c r="S319" s="66"/>
      <c r="T319" s="66">
        <v>770</v>
      </c>
      <c r="U319" s="68">
        <v>6908.2223279999998</v>
      </c>
      <c r="V319" s="68">
        <v>6908.2223279999998</v>
      </c>
    </row>
    <row r="320" spans="1:22" x14ac:dyDescent="0.25">
      <c r="A320" s="49">
        <v>278</v>
      </c>
      <c r="B320" s="33">
        <v>1576968188</v>
      </c>
      <c r="C320" s="50" t="s">
        <v>380</v>
      </c>
      <c r="D320" s="50" t="s">
        <v>379</v>
      </c>
      <c r="E320" s="75">
        <v>16</v>
      </c>
      <c r="F320" s="66">
        <v>414.83</v>
      </c>
      <c r="G320" s="66">
        <f t="shared" si="157"/>
        <v>6637.28</v>
      </c>
      <c r="H320" s="66">
        <v>400</v>
      </c>
      <c r="I320" s="88"/>
      <c r="J320" s="66">
        <f>VLOOKUP($G$73,Tabisr,1)</f>
        <v>5925.91</v>
      </c>
      <c r="K320" s="68">
        <f>+G320-J320</f>
        <v>711.36999999999989</v>
      </c>
      <c r="L320" s="69">
        <f>VLOOKUP($G$73,Tabisr,4)</f>
        <v>0.21360000000000001</v>
      </c>
      <c r="M320" s="66">
        <f>(G320-4244.01)*17.92%</f>
        <v>428.87398399999995</v>
      </c>
      <c r="N320" s="66">
        <v>389.05</v>
      </c>
      <c r="O320" s="67">
        <v>690.94</v>
      </c>
      <c r="P320" s="66">
        <f>VLOOKUP($G$73,Tabsub,3)</f>
        <v>0</v>
      </c>
      <c r="Q320" s="66"/>
      <c r="R320" s="79"/>
      <c r="S320" s="66"/>
      <c r="T320" s="66"/>
      <c r="U320" s="68">
        <v>5596.34</v>
      </c>
      <c r="V320" s="68">
        <v>5196.34</v>
      </c>
    </row>
    <row r="321" spans="1:22" x14ac:dyDescent="0.25">
      <c r="A321" s="49">
        <v>307</v>
      </c>
      <c r="B321" s="33">
        <v>1585781615</v>
      </c>
      <c r="C321" s="50" t="s">
        <v>455</v>
      </c>
      <c r="D321" s="50" t="s">
        <v>80</v>
      </c>
      <c r="E321" s="75">
        <v>16</v>
      </c>
      <c r="F321" s="128">
        <v>271.86</v>
      </c>
      <c r="G321" s="128">
        <f t="shared" si="157"/>
        <v>4349.76</v>
      </c>
      <c r="H321" s="66">
        <v>400</v>
      </c>
      <c r="I321" s="128"/>
      <c r="J321" s="128">
        <f>VLOOKUP($G$323,Tabisr,1)</f>
        <v>4257.91</v>
      </c>
      <c r="K321" s="129">
        <f t="shared" ref="K321" si="160">+G321-J321</f>
        <v>91.850000000000364</v>
      </c>
      <c r="L321" s="130">
        <f>VLOOKUP($G$323,Tabisr,4)</f>
        <v>0.16</v>
      </c>
      <c r="M321" s="128">
        <f t="shared" ref="M321:M326" si="161">(G321-3651.01)*16%</f>
        <v>111.8</v>
      </c>
      <c r="N321" s="66">
        <v>293.25</v>
      </c>
      <c r="O321" s="197">
        <f t="shared" ref="O321" si="162">M321+N321</f>
        <v>405.05</v>
      </c>
      <c r="P321" s="128">
        <f>VLOOKUP($G$323,Tabsub,3)</f>
        <v>0</v>
      </c>
      <c r="Q321" s="128"/>
      <c r="R321" s="137"/>
      <c r="S321" s="128"/>
      <c r="T321" s="128"/>
      <c r="U321" s="68">
        <v>4344.71</v>
      </c>
      <c r="V321" s="68">
        <v>3944.71</v>
      </c>
    </row>
    <row r="322" spans="1:22" x14ac:dyDescent="0.25">
      <c r="A322" s="49">
        <v>163</v>
      </c>
      <c r="B322" s="33">
        <v>1585781551</v>
      </c>
      <c r="C322" s="50" t="s">
        <v>371</v>
      </c>
      <c r="D322" s="50" t="s">
        <v>80</v>
      </c>
      <c r="E322" s="75">
        <v>16</v>
      </c>
      <c r="F322" s="128">
        <v>271.86</v>
      </c>
      <c r="G322" s="128">
        <f t="shared" ref="G322" si="163">E322*F322</f>
        <v>4349.76</v>
      </c>
      <c r="H322" s="66">
        <v>400</v>
      </c>
      <c r="I322" s="128"/>
      <c r="J322" s="128">
        <f>VLOOKUP($G$323,Tabisr,1)</f>
        <v>4257.91</v>
      </c>
      <c r="K322" s="129">
        <f t="shared" ref="K322" si="164">+G322-J322</f>
        <v>91.850000000000364</v>
      </c>
      <c r="L322" s="130">
        <f>VLOOKUP($G$323,Tabisr,4)</f>
        <v>0.16</v>
      </c>
      <c r="M322" s="128">
        <f t="shared" si="161"/>
        <v>111.8</v>
      </c>
      <c r="N322" s="66">
        <v>293.25</v>
      </c>
      <c r="O322" s="197">
        <f t="shared" ref="O322" si="165">M322+N322</f>
        <v>405.05</v>
      </c>
      <c r="P322" s="128">
        <f>VLOOKUP($G$323,Tabsub,3)</f>
        <v>0</v>
      </c>
      <c r="Q322" s="128"/>
      <c r="R322" s="137"/>
      <c r="S322" s="128"/>
      <c r="T322" s="128"/>
      <c r="U322" s="68">
        <v>4344.71</v>
      </c>
      <c r="V322" s="68">
        <v>3944.71</v>
      </c>
    </row>
    <row r="323" spans="1:22" x14ac:dyDescent="0.25">
      <c r="A323" s="49">
        <v>164</v>
      </c>
      <c r="B323" s="33">
        <v>1585782344</v>
      </c>
      <c r="C323" s="136" t="s">
        <v>26</v>
      </c>
      <c r="D323" s="121" t="s">
        <v>80</v>
      </c>
      <c r="E323" s="75">
        <v>16</v>
      </c>
      <c r="F323" s="128">
        <v>271.86</v>
      </c>
      <c r="G323" s="128">
        <f t="shared" si="157"/>
        <v>4349.76</v>
      </c>
      <c r="H323" s="66">
        <v>400</v>
      </c>
      <c r="I323" s="128"/>
      <c r="J323" s="128">
        <f>VLOOKUP($G$323,Tabisr,1)</f>
        <v>4257.91</v>
      </c>
      <c r="K323" s="129">
        <f t="shared" si="158"/>
        <v>91.850000000000364</v>
      </c>
      <c r="L323" s="130">
        <f>VLOOKUP($G$323,Tabisr,4)</f>
        <v>0.16</v>
      </c>
      <c r="M323" s="128">
        <f t="shared" si="161"/>
        <v>111.8</v>
      </c>
      <c r="N323" s="66">
        <v>293.25</v>
      </c>
      <c r="O323" s="197">
        <f t="shared" si="159"/>
        <v>405.05</v>
      </c>
      <c r="P323" s="128">
        <f>VLOOKUP($G$323,Tabsub,3)</f>
        <v>0</v>
      </c>
      <c r="Q323" s="128"/>
      <c r="R323" s="137"/>
      <c r="S323" s="128"/>
      <c r="T323" s="128"/>
      <c r="U323" s="68">
        <v>3459.71</v>
      </c>
      <c r="V323" s="68">
        <v>3059.71</v>
      </c>
    </row>
    <row r="324" spans="1:22" x14ac:dyDescent="0.25">
      <c r="A324" s="49">
        <v>165</v>
      </c>
      <c r="B324" s="33">
        <v>2886007678</v>
      </c>
      <c r="C324" s="50" t="s">
        <v>170</v>
      </c>
      <c r="D324" s="121" t="s">
        <v>80</v>
      </c>
      <c r="E324" s="75">
        <v>16</v>
      </c>
      <c r="F324" s="128">
        <v>271.86</v>
      </c>
      <c r="G324" s="128">
        <f t="shared" si="157"/>
        <v>4349.76</v>
      </c>
      <c r="H324" s="66">
        <v>400</v>
      </c>
      <c r="I324" s="128"/>
      <c r="J324" s="128">
        <f>VLOOKUP($G$323,Tabisr,1)</f>
        <v>4257.91</v>
      </c>
      <c r="K324" s="129">
        <f t="shared" si="158"/>
        <v>91.850000000000364</v>
      </c>
      <c r="L324" s="130">
        <f>VLOOKUP($G$323,Tabisr,4)</f>
        <v>0.16</v>
      </c>
      <c r="M324" s="128">
        <f t="shared" si="161"/>
        <v>111.8</v>
      </c>
      <c r="N324" s="66">
        <v>293.25</v>
      </c>
      <c r="O324" s="197">
        <f t="shared" si="159"/>
        <v>405.05</v>
      </c>
      <c r="P324" s="128">
        <f>VLOOKUP($G$323,Tabsub,3)</f>
        <v>0</v>
      </c>
      <c r="Q324" s="128"/>
      <c r="R324" s="137"/>
      <c r="S324" s="128"/>
      <c r="T324" s="128"/>
      <c r="U324" s="68">
        <v>4344.71</v>
      </c>
      <c r="V324" s="68">
        <v>3944.71</v>
      </c>
    </row>
    <row r="325" spans="1:22" x14ac:dyDescent="0.25">
      <c r="A325" s="49">
        <v>166</v>
      </c>
      <c r="B325" s="33">
        <v>1585782354</v>
      </c>
      <c r="C325" s="50" t="s">
        <v>167</v>
      </c>
      <c r="D325" s="33" t="s">
        <v>80</v>
      </c>
      <c r="E325" s="75">
        <v>16</v>
      </c>
      <c r="F325" s="66">
        <v>271.86</v>
      </c>
      <c r="G325" s="66">
        <f t="shared" si="157"/>
        <v>4349.76</v>
      </c>
      <c r="H325" s="66">
        <v>400</v>
      </c>
      <c r="I325" s="66"/>
      <c r="J325" s="66">
        <f>VLOOKUP($G$323,Tabisr,1)</f>
        <v>4257.91</v>
      </c>
      <c r="K325" s="68">
        <f t="shared" si="158"/>
        <v>91.850000000000364</v>
      </c>
      <c r="L325" s="69">
        <f>VLOOKUP($G$323,Tabisr,4)</f>
        <v>0.16</v>
      </c>
      <c r="M325" s="66">
        <f t="shared" si="161"/>
        <v>111.8</v>
      </c>
      <c r="N325" s="66">
        <v>293.25</v>
      </c>
      <c r="O325" s="67">
        <f t="shared" si="159"/>
        <v>405.05</v>
      </c>
      <c r="P325" s="66">
        <f>VLOOKUP($G$323,Tabsub,3)</f>
        <v>0</v>
      </c>
      <c r="Q325" s="66"/>
      <c r="R325" s="79"/>
      <c r="S325" s="66"/>
      <c r="T325" s="66"/>
      <c r="U325" s="68">
        <v>3629.71</v>
      </c>
      <c r="V325" s="68">
        <v>3229.71</v>
      </c>
    </row>
    <row r="326" spans="1:22" x14ac:dyDescent="0.25">
      <c r="A326" s="49">
        <v>167</v>
      </c>
      <c r="B326" s="33">
        <v>1585782361</v>
      </c>
      <c r="C326" s="50" t="s">
        <v>368</v>
      </c>
      <c r="D326" s="33" t="s">
        <v>80</v>
      </c>
      <c r="E326" s="75">
        <v>16</v>
      </c>
      <c r="F326" s="66">
        <v>271.86</v>
      </c>
      <c r="G326" s="66">
        <f t="shared" si="157"/>
        <v>4349.76</v>
      </c>
      <c r="H326" s="66">
        <v>400</v>
      </c>
      <c r="I326" s="66"/>
      <c r="J326" s="66">
        <f>VLOOKUP($G$312,Tabisr,1)</f>
        <v>5925.91</v>
      </c>
      <c r="K326" s="68">
        <f t="shared" si="158"/>
        <v>-1576.1499999999996</v>
      </c>
      <c r="L326" s="69">
        <f>VLOOKUP($G$312,Tabisr,4)</f>
        <v>0.21360000000000001</v>
      </c>
      <c r="M326" s="66">
        <f t="shared" si="161"/>
        <v>111.8</v>
      </c>
      <c r="N326" s="66">
        <v>293.25</v>
      </c>
      <c r="O326" s="67">
        <f t="shared" si="159"/>
        <v>405.05</v>
      </c>
      <c r="P326" s="66">
        <f>VLOOKUP($G$312,Tabsub,3)</f>
        <v>0</v>
      </c>
      <c r="Q326" s="66"/>
      <c r="R326" s="79"/>
      <c r="S326" s="66"/>
      <c r="T326" s="66"/>
      <c r="U326" s="68">
        <v>3350.71</v>
      </c>
      <c r="V326" s="68">
        <v>2950.71</v>
      </c>
    </row>
    <row r="327" spans="1:22" x14ac:dyDescent="0.25">
      <c r="A327" s="86"/>
      <c r="C327" s="71"/>
      <c r="D327" s="36"/>
      <c r="E327" s="72"/>
      <c r="F327" s="73"/>
      <c r="G327" s="81">
        <f>+SUM(G319:G326)</f>
        <v>43317.12000000001</v>
      </c>
      <c r="H327" s="81">
        <f>+SUM(H319:H326)</f>
        <v>2800</v>
      </c>
      <c r="I327" s="81">
        <f t="shared" ref="I327:S327" si="166">+SUM(I319:I326)</f>
        <v>0</v>
      </c>
      <c r="J327" s="81">
        <f t="shared" si="166"/>
        <v>39067.279999999999</v>
      </c>
      <c r="K327" s="81">
        <f t="shared" si="166"/>
        <v>4249.8400000000029</v>
      </c>
      <c r="L327" s="81">
        <f t="shared" si="166"/>
        <v>1.4408000000000001</v>
      </c>
      <c r="M327" s="81">
        <f t="shared" si="166"/>
        <v>2274.5316560000001</v>
      </c>
      <c r="N327" s="81">
        <f t="shared" si="166"/>
        <v>2686.75</v>
      </c>
      <c r="O327" s="84">
        <f>+SUM(O319:O326)</f>
        <v>4834.2976720000015</v>
      </c>
      <c r="P327" s="81">
        <f t="shared" si="166"/>
        <v>0</v>
      </c>
      <c r="Q327" s="81">
        <v>750</v>
      </c>
      <c r="R327" s="81">
        <v>3784</v>
      </c>
      <c r="S327" s="81">
        <f t="shared" si="166"/>
        <v>0</v>
      </c>
      <c r="T327" s="81">
        <v>770</v>
      </c>
      <c r="U327" s="81">
        <f>+SUM(U319:U326)</f>
        <v>35978.822327999995</v>
      </c>
      <c r="V327" s="81">
        <f>+SUM(V319:V326)</f>
        <v>33178.822327999995</v>
      </c>
    </row>
    <row r="328" spans="1:22" x14ac:dyDescent="0.25">
      <c r="A328" s="86"/>
      <c r="C328" s="71"/>
      <c r="D328" s="36"/>
      <c r="E328" s="72"/>
      <c r="F328" s="73"/>
      <c r="G328" s="81"/>
      <c r="H328" s="81"/>
      <c r="I328" s="81"/>
      <c r="J328" s="81"/>
      <c r="K328" s="81"/>
      <c r="L328" s="81"/>
      <c r="M328" s="81"/>
      <c r="N328" s="81"/>
      <c r="O328" s="84"/>
      <c r="P328" s="81"/>
      <c r="Q328" s="81"/>
      <c r="R328" s="81"/>
      <c r="S328" s="81"/>
      <c r="T328" s="81"/>
      <c r="U328" s="81"/>
      <c r="V328" s="81"/>
    </row>
    <row r="329" spans="1:22" x14ac:dyDescent="0.25">
      <c r="A329" s="86"/>
      <c r="C329" s="71"/>
      <c r="D329" s="36"/>
      <c r="E329" s="72"/>
      <c r="F329" s="73"/>
      <c r="G329" s="81"/>
      <c r="H329" s="81"/>
      <c r="I329" s="81"/>
      <c r="J329" s="81"/>
      <c r="K329" s="81"/>
      <c r="L329" s="81"/>
      <c r="M329" s="81"/>
      <c r="N329" s="81"/>
      <c r="O329" s="84"/>
      <c r="P329" s="81"/>
      <c r="Q329" s="81"/>
      <c r="R329" s="81"/>
      <c r="S329" s="81"/>
      <c r="T329" s="81"/>
      <c r="U329" s="74"/>
      <c r="V329" s="74"/>
    </row>
    <row r="330" spans="1:22" x14ac:dyDescent="0.25">
      <c r="A330" s="212" t="s">
        <v>189</v>
      </c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  <c r="T330" s="213"/>
      <c r="U330" s="213"/>
      <c r="V330" s="214"/>
    </row>
    <row r="331" spans="1:22" ht="22.5" x14ac:dyDescent="0.25">
      <c r="A331" s="37" t="s">
        <v>55</v>
      </c>
      <c r="B331" s="37" t="s">
        <v>283</v>
      </c>
      <c r="C331" s="37" t="s">
        <v>13</v>
      </c>
      <c r="D331" s="37" t="s">
        <v>66</v>
      </c>
      <c r="E331" s="37" t="s">
        <v>21</v>
      </c>
      <c r="F331" s="37" t="s">
        <v>15</v>
      </c>
      <c r="G331" s="37" t="s">
        <v>14</v>
      </c>
      <c r="H331" s="37" t="s">
        <v>52</v>
      </c>
      <c r="I331" s="37" t="s">
        <v>58</v>
      </c>
      <c r="J331" s="48" t="s">
        <v>156</v>
      </c>
      <c r="K331" s="48" t="s">
        <v>157</v>
      </c>
      <c r="L331" s="48" t="s">
        <v>158</v>
      </c>
      <c r="M331" s="48" t="s">
        <v>159</v>
      </c>
      <c r="N331" s="37" t="s">
        <v>160</v>
      </c>
      <c r="O331" s="184" t="s">
        <v>53</v>
      </c>
      <c r="P331" s="37" t="s">
        <v>54</v>
      </c>
      <c r="Q331" s="37" t="s">
        <v>16</v>
      </c>
      <c r="R331" s="37" t="s">
        <v>237</v>
      </c>
      <c r="S331" s="37" t="s">
        <v>57</v>
      </c>
      <c r="T331" s="37" t="s">
        <v>64</v>
      </c>
      <c r="U331" s="37" t="s">
        <v>62</v>
      </c>
      <c r="V331" s="37" t="s">
        <v>63</v>
      </c>
    </row>
    <row r="332" spans="1:22" x14ac:dyDescent="0.25">
      <c r="A332" s="49">
        <v>168</v>
      </c>
      <c r="B332" s="33">
        <v>1598410260</v>
      </c>
      <c r="C332" s="50" t="s">
        <v>318</v>
      </c>
      <c r="D332" s="50" t="s">
        <v>185</v>
      </c>
      <c r="E332" s="49">
        <v>16</v>
      </c>
      <c r="F332" s="66">
        <v>414.83</v>
      </c>
      <c r="G332" s="66">
        <f t="shared" ref="G332" si="167">E332*F332</f>
        <v>6637.28</v>
      </c>
      <c r="H332" s="66">
        <v>400</v>
      </c>
      <c r="I332" s="88"/>
      <c r="J332" s="66">
        <f>VLOOKUP($G$73,Tabisr,1)</f>
        <v>5925.91</v>
      </c>
      <c r="K332" s="68">
        <f>+G332-J332</f>
        <v>711.36999999999989</v>
      </c>
      <c r="L332" s="69">
        <f>VLOOKUP($G$73,Tabisr,4)</f>
        <v>0.21360000000000001</v>
      </c>
      <c r="M332" s="66">
        <f>(G332-4244.01)*17.92%</f>
        <v>428.87398399999995</v>
      </c>
      <c r="N332" s="66">
        <v>389.05</v>
      </c>
      <c r="O332" s="67">
        <v>690.94</v>
      </c>
      <c r="P332" s="66"/>
      <c r="Q332" s="66"/>
      <c r="R332" s="79"/>
      <c r="S332" s="66"/>
      <c r="T332" s="66"/>
      <c r="U332" s="68">
        <v>6346.34</v>
      </c>
      <c r="V332" s="68">
        <v>5946.34</v>
      </c>
    </row>
    <row r="333" spans="1:22" x14ac:dyDescent="0.25">
      <c r="A333" s="55">
        <v>169</v>
      </c>
      <c r="B333" s="38">
        <v>1585782379</v>
      </c>
      <c r="C333" s="51" t="s">
        <v>217</v>
      </c>
      <c r="D333" s="38" t="s">
        <v>68</v>
      </c>
      <c r="E333" s="75">
        <v>16</v>
      </c>
      <c r="F333" s="53">
        <v>263.56</v>
      </c>
      <c r="G333" s="53">
        <f>E333*F333</f>
        <v>4216.96</v>
      </c>
      <c r="H333" s="53">
        <v>400</v>
      </c>
      <c r="I333" s="53"/>
      <c r="J333" s="53">
        <f>VLOOKUP($G$49,Tabisr,1)</f>
        <v>2422.81</v>
      </c>
      <c r="K333" s="54">
        <f t="shared" ref="K333:K352" si="168">+G333-J333</f>
        <v>1794.15</v>
      </c>
      <c r="L333" s="56">
        <f>VLOOKUP($G$49,Tabisr,4)</f>
        <v>0.10879999999999999</v>
      </c>
      <c r="M333" s="53">
        <f>(G333-3651.01)*16%</f>
        <v>90.551999999999978</v>
      </c>
      <c r="N333" s="53">
        <v>293.25</v>
      </c>
      <c r="O333" s="185">
        <f>N333+M333</f>
        <v>383.80199999999996</v>
      </c>
      <c r="P333" s="53"/>
      <c r="Q333" s="53"/>
      <c r="R333" s="80"/>
      <c r="S333" s="53"/>
      <c r="T333" s="53"/>
      <c r="U333" s="54">
        <v>2483.1580000000004</v>
      </c>
      <c r="V333" s="54">
        <v>2083.1580000000004</v>
      </c>
    </row>
    <row r="334" spans="1:22" x14ac:dyDescent="0.25">
      <c r="A334" s="55">
        <v>170</v>
      </c>
      <c r="B334" s="38">
        <v>1585782387</v>
      </c>
      <c r="C334" s="51" t="s">
        <v>6</v>
      </c>
      <c r="D334" s="38" t="s">
        <v>71</v>
      </c>
      <c r="E334" s="75">
        <v>16</v>
      </c>
      <c r="F334" s="53">
        <v>218.17</v>
      </c>
      <c r="G334" s="53">
        <f>E334*F334</f>
        <v>3490.72</v>
      </c>
      <c r="H334" s="53">
        <v>400</v>
      </c>
      <c r="I334" s="53"/>
      <c r="J334" s="53">
        <f>VLOOKUP($G$334,Tabisr,1)</f>
        <v>2422.81</v>
      </c>
      <c r="K334" s="54">
        <f t="shared" si="168"/>
        <v>1067.9099999999999</v>
      </c>
      <c r="L334" s="56">
        <f>VLOOKUP($G$334,Tabisr,4)</f>
        <v>0.10879999999999999</v>
      </c>
      <c r="M334" s="53">
        <f>(G334-2077.51)*10.88%</f>
        <v>153.75724799999998</v>
      </c>
      <c r="N334" s="53">
        <v>121.95</v>
      </c>
      <c r="O334" s="185">
        <f>M334+N334</f>
        <v>275.70724799999999</v>
      </c>
      <c r="P334" s="53"/>
      <c r="Q334" s="53"/>
      <c r="R334" s="80"/>
      <c r="S334" s="53"/>
      <c r="T334" s="53"/>
      <c r="U334" s="54">
        <v>3050.1127519999995</v>
      </c>
      <c r="V334" s="54">
        <v>2650.1127519999995</v>
      </c>
    </row>
    <row r="335" spans="1:22" x14ac:dyDescent="0.25">
      <c r="A335" s="164"/>
      <c r="B335" s="40"/>
      <c r="C335" s="90" t="s">
        <v>239</v>
      </c>
      <c r="D335" s="40" t="s">
        <v>75</v>
      </c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95"/>
      <c r="P335" s="164"/>
      <c r="Q335" s="164"/>
      <c r="R335" s="180"/>
      <c r="S335" s="164"/>
      <c r="T335" s="164"/>
      <c r="U335" s="164"/>
      <c r="V335" s="164"/>
    </row>
    <row r="336" spans="1:22" x14ac:dyDescent="0.25">
      <c r="A336" s="55">
        <v>171</v>
      </c>
      <c r="B336" s="38">
        <v>1585782184</v>
      </c>
      <c r="C336" s="51" t="s">
        <v>41</v>
      </c>
      <c r="D336" s="38" t="s">
        <v>93</v>
      </c>
      <c r="E336" s="75">
        <v>16</v>
      </c>
      <c r="F336" s="53">
        <v>271.86</v>
      </c>
      <c r="G336" s="53">
        <f t="shared" ref="G336" si="169">E336*F336</f>
        <v>4349.76</v>
      </c>
      <c r="H336" s="53">
        <v>400</v>
      </c>
      <c r="I336" s="53"/>
      <c r="J336" s="53">
        <f>VLOOKUP($G$334,Tabisr,1)</f>
        <v>2422.81</v>
      </c>
      <c r="K336" s="54">
        <f t="shared" si="168"/>
        <v>1926.9500000000003</v>
      </c>
      <c r="L336" s="56">
        <f>VLOOKUP($G$334,Tabisr,4)</f>
        <v>0.10879999999999999</v>
      </c>
      <c r="M336" s="53">
        <f>(G336-3651.01)*16%</f>
        <v>111.8</v>
      </c>
      <c r="N336" s="53">
        <v>293.25</v>
      </c>
      <c r="O336" s="185">
        <f t="shared" ref="O336" si="170">M336+N336</f>
        <v>405.05</v>
      </c>
      <c r="P336" s="53"/>
      <c r="Q336" s="53"/>
      <c r="R336" s="80"/>
      <c r="S336" s="53"/>
      <c r="T336" s="53"/>
      <c r="U336" s="54">
        <v>4344.71</v>
      </c>
      <c r="V336" s="54">
        <v>3944.71</v>
      </c>
    </row>
    <row r="337" spans="1:22" x14ac:dyDescent="0.25">
      <c r="A337" s="138">
        <v>172</v>
      </c>
      <c r="B337" s="46"/>
      <c r="C337" s="61" t="s">
        <v>239</v>
      </c>
      <c r="D337" s="46" t="s">
        <v>93</v>
      </c>
      <c r="E337" s="62"/>
      <c r="F337" s="63"/>
      <c r="G337" s="63"/>
      <c r="H337" s="63"/>
      <c r="I337" s="63"/>
      <c r="J337" s="63"/>
      <c r="K337" s="64"/>
      <c r="L337" s="65"/>
      <c r="M337" s="63"/>
      <c r="N337" s="63"/>
      <c r="O337" s="186"/>
      <c r="P337" s="63"/>
      <c r="Q337" s="63"/>
      <c r="R337" s="171"/>
      <c r="S337" s="63"/>
      <c r="T337" s="63"/>
      <c r="U337" s="64"/>
      <c r="V337" s="64"/>
    </row>
    <row r="338" spans="1:22" x14ac:dyDescent="0.25">
      <c r="A338" s="123">
        <v>173</v>
      </c>
      <c r="B338" s="44"/>
      <c r="C338" s="114" t="s">
        <v>260</v>
      </c>
      <c r="D338" s="44" t="s">
        <v>93</v>
      </c>
      <c r="E338" s="115">
        <v>16</v>
      </c>
      <c r="F338" s="117">
        <v>271.86</v>
      </c>
      <c r="G338" s="117">
        <f>E338*F338</f>
        <v>4349.76</v>
      </c>
      <c r="H338" s="117">
        <v>400</v>
      </c>
      <c r="I338" s="117"/>
      <c r="J338" s="117">
        <f>VLOOKUP($G$336,Tabisr,1)</f>
        <v>4257.91</v>
      </c>
      <c r="K338" s="119">
        <f t="shared" si="168"/>
        <v>91.850000000000364</v>
      </c>
      <c r="L338" s="120">
        <f>VLOOKUP($G$336,Tabisr,4)</f>
        <v>0.16</v>
      </c>
      <c r="M338" s="117">
        <f>(G338-3651.01)*16%</f>
        <v>111.8</v>
      </c>
      <c r="N338" s="117">
        <v>293.25</v>
      </c>
      <c r="O338" s="194">
        <f>M338+N338</f>
        <v>405.05</v>
      </c>
      <c r="P338" s="117"/>
      <c r="Q338" s="117"/>
      <c r="R338" s="135"/>
      <c r="S338" s="117"/>
      <c r="T338" s="117"/>
      <c r="U338" s="119">
        <v>2164.71</v>
      </c>
      <c r="V338" s="119">
        <v>1764.71</v>
      </c>
    </row>
    <row r="339" spans="1:22" x14ac:dyDescent="0.25">
      <c r="A339" s="60">
        <v>174</v>
      </c>
      <c r="B339" s="40"/>
      <c r="C339" s="90" t="s">
        <v>239</v>
      </c>
      <c r="D339" s="90" t="s">
        <v>127</v>
      </c>
      <c r="E339" s="91"/>
      <c r="F339" s="92"/>
      <c r="G339" s="92"/>
      <c r="H339" s="92"/>
      <c r="I339" s="60"/>
      <c r="J339" s="92"/>
      <c r="K339" s="93"/>
      <c r="L339" s="94"/>
      <c r="M339" s="92"/>
      <c r="N339" s="92"/>
      <c r="O339" s="166"/>
      <c r="P339" s="92"/>
      <c r="Q339" s="92"/>
      <c r="R339" s="173"/>
      <c r="S339" s="92"/>
      <c r="T339" s="92"/>
      <c r="U339" s="93"/>
      <c r="V339" s="93"/>
    </row>
    <row r="340" spans="1:22" x14ac:dyDescent="0.25">
      <c r="A340" s="49">
        <v>175</v>
      </c>
      <c r="B340" s="33">
        <v>1585781684</v>
      </c>
      <c r="C340" s="50" t="s">
        <v>226</v>
      </c>
      <c r="D340" s="50" t="s">
        <v>80</v>
      </c>
      <c r="E340" s="75">
        <v>16</v>
      </c>
      <c r="F340" s="66">
        <v>271.86</v>
      </c>
      <c r="G340" s="66">
        <f t="shared" ref="G340:G348" si="171">E340*F340</f>
        <v>4349.76</v>
      </c>
      <c r="H340" s="53">
        <v>400</v>
      </c>
      <c r="I340" s="53"/>
      <c r="J340" s="66">
        <v>5087</v>
      </c>
      <c r="K340" s="68">
        <f t="shared" si="168"/>
        <v>-737.23999999999978</v>
      </c>
      <c r="L340" s="69">
        <v>6.2135999999999996</v>
      </c>
      <c r="M340" s="66">
        <f>(G340-5081.01)*21.36%</f>
        <v>-156.19499999999999</v>
      </c>
      <c r="N340" s="66">
        <v>544.20000000000005</v>
      </c>
      <c r="O340" s="67">
        <f t="shared" ref="O340:O351" si="172">M340+N340</f>
        <v>388.00500000000005</v>
      </c>
      <c r="P340" s="66"/>
      <c r="Q340" s="53"/>
      <c r="R340" s="80"/>
      <c r="S340" s="53"/>
      <c r="T340" s="53"/>
      <c r="U340" s="68">
        <v>3181.7550000000001</v>
      </c>
      <c r="V340" s="68">
        <v>2781.7550000000001</v>
      </c>
    </row>
    <row r="341" spans="1:22" x14ac:dyDescent="0.25">
      <c r="A341" s="49">
        <v>176</v>
      </c>
      <c r="B341" s="33">
        <v>1585782174</v>
      </c>
      <c r="C341" s="50" t="s">
        <v>40</v>
      </c>
      <c r="D341" s="50" t="s">
        <v>80</v>
      </c>
      <c r="E341" s="75">
        <v>16</v>
      </c>
      <c r="F341" s="66">
        <v>271.86</v>
      </c>
      <c r="G341" s="66">
        <f>E341*F341</f>
        <v>4349.76</v>
      </c>
      <c r="H341" s="66">
        <v>400</v>
      </c>
      <c r="I341" s="66"/>
      <c r="J341" s="66">
        <f>VLOOKUP($G$341,Tabisr,1)</f>
        <v>4257.91</v>
      </c>
      <c r="K341" s="68">
        <f t="shared" si="168"/>
        <v>91.850000000000364</v>
      </c>
      <c r="L341" s="69">
        <f>VLOOKUP($G$341,Tabisr,4)</f>
        <v>0.16</v>
      </c>
      <c r="M341" s="66">
        <f t="shared" ref="M341:M348" si="173">(G341-3651.01)*16%</f>
        <v>111.8</v>
      </c>
      <c r="N341" s="66">
        <v>293.25</v>
      </c>
      <c r="O341" s="67">
        <f>N341+M341</f>
        <v>405.05</v>
      </c>
      <c r="P341" s="66"/>
      <c r="Q341" s="66"/>
      <c r="R341" s="79"/>
      <c r="S341" s="66"/>
      <c r="T341" s="66"/>
      <c r="U341" s="68">
        <v>4344.71</v>
      </c>
      <c r="V341" s="68">
        <v>3944.71</v>
      </c>
    </row>
    <row r="342" spans="1:22" x14ac:dyDescent="0.25">
      <c r="A342" s="49">
        <v>177</v>
      </c>
      <c r="B342" s="33">
        <v>1585782239</v>
      </c>
      <c r="C342" s="50" t="s">
        <v>292</v>
      </c>
      <c r="D342" s="50" t="s">
        <v>80</v>
      </c>
      <c r="E342" s="75">
        <v>16</v>
      </c>
      <c r="F342" s="66">
        <v>271.86</v>
      </c>
      <c r="G342" s="66">
        <f>E342*F342</f>
        <v>4349.76</v>
      </c>
      <c r="H342" s="66">
        <v>400</v>
      </c>
      <c r="I342" s="66"/>
      <c r="J342" s="66">
        <f>VLOOKUP($G$342,Tabisr,1)</f>
        <v>4257.91</v>
      </c>
      <c r="K342" s="68">
        <f t="shared" si="168"/>
        <v>91.850000000000364</v>
      </c>
      <c r="L342" s="69">
        <f>VLOOKUP($G$342,Tabisr,4)</f>
        <v>0.16</v>
      </c>
      <c r="M342" s="66">
        <f t="shared" si="173"/>
        <v>111.8</v>
      </c>
      <c r="N342" s="66">
        <v>293.25</v>
      </c>
      <c r="O342" s="67">
        <f>N342+M342</f>
        <v>405.05</v>
      </c>
      <c r="P342" s="66"/>
      <c r="Q342" s="66"/>
      <c r="R342" s="79"/>
      <c r="S342" s="66"/>
      <c r="T342" s="66"/>
      <c r="U342" s="68">
        <v>4344.71</v>
      </c>
      <c r="V342" s="68">
        <v>3944.71</v>
      </c>
    </row>
    <row r="343" spans="1:22" x14ac:dyDescent="0.25">
      <c r="A343" s="49">
        <v>178</v>
      </c>
      <c r="B343" s="33">
        <v>1585782433</v>
      </c>
      <c r="C343" s="50" t="s">
        <v>27</v>
      </c>
      <c r="D343" s="33" t="s">
        <v>94</v>
      </c>
      <c r="E343" s="75">
        <v>16</v>
      </c>
      <c r="F343" s="66">
        <v>290.66000000000003</v>
      </c>
      <c r="G343" s="66">
        <f t="shared" si="171"/>
        <v>4650.5600000000004</v>
      </c>
      <c r="H343" s="66">
        <v>400</v>
      </c>
      <c r="I343" s="66"/>
      <c r="J343" s="66">
        <f>VLOOKUP($G$343,Tabisr,1)</f>
        <v>4257.91</v>
      </c>
      <c r="K343" s="68">
        <f t="shared" si="168"/>
        <v>392.65000000000055</v>
      </c>
      <c r="L343" s="69">
        <f>VLOOKUP($G$343,Tabisr,4)</f>
        <v>0.16</v>
      </c>
      <c r="M343" s="66">
        <f t="shared" si="173"/>
        <v>159.92800000000003</v>
      </c>
      <c r="N343" s="66">
        <v>293.25</v>
      </c>
      <c r="O343" s="67">
        <f t="shared" si="172"/>
        <v>453.178</v>
      </c>
      <c r="P343" s="66"/>
      <c r="Q343" s="66"/>
      <c r="R343" s="79"/>
      <c r="S343" s="66"/>
      <c r="T343" s="66"/>
      <c r="U343" s="68">
        <v>4597.3820000000005</v>
      </c>
      <c r="V343" s="68">
        <v>4197.3820000000005</v>
      </c>
    </row>
    <row r="344" spans="1:22" x14ac:dyDescent="0.25">
      <c r="A344" s="49">
        <v>179</v>
      </c>
      <c r="B344" s="33">
        <v>1585782442</v>
      </c>
      <c r="C344" s="50" t="s">
        <v>28</v>
      </c>
      <c r="D344" s="33" t="s">
        <v>94</v>
      </c>
      <c r="E344" s="75">
        <v>16</v>
      </c>
      <c r="F344" s="66">
        <v>290.66000000000003</v>
      </c>
      <c r="G344" s="66">
        <f t="shared" si="171"/>
        <v>4650.5600000000004</v>
      </c>
      <c r="H344" s="66">
        <v>400</v>
      </c>
      <c r="I344" s="66"/>
      <c r="J344" s="66">
        <f>VLOOKUP($G$344,Tabisr,1)</f>
        <v>4257.91</v>
      </c>
      <c r="K344" s="68">
        <f t="shared" si="168"/>
        <v>392.65000000000055</v>
      </c>
      <c r="L344" s="69">
        <f>VLOOKUP($G$344,Tabisr,4)</f>
        <v>0.16</v>
      </c>
      <c r="M344" s="66">
        <f t="shared" si="173"/>
        <v>159.92800000000003</v>
      </c>
      <c r="N344" s="66">
        <v>293.25</v>
      </c>
      <c r="O344" s="67">
        <f t="shared" si="172"/>
        <v>453.178</v>
      </c>
      <c r="P344" s="66"/>
      <c r="Q344" s="66"/>
      <c r="R344" s="79"/>
      <c r="S344" s="66"/>
      <c r="T344" s="66"/>
      <c r="U344" s="68">
        <v>4597.3820000000005</v>
      </c>
      <c r="V344" s="68">
        <v>4197.3820000000005</v>
      </c>
    </row>
    <row r="345" spans="1:22" x14ac:dyDescent="0.25">
      <c r="A345" s="49">
        <v>180</v>
      </c>
      <c r="B345" s="33">
        <v>1585782450</v>
      </c>
      <c r="C345" s="50" t="s">
        <v>29</v>
      </c>
      <c r="D345" s="33" t="s">
        <v>94</v>
      </c>
      <c r="E345" s="75">
        <v>16</v>
      </c>
      <c r="F345" s="66">
        <v>290.66000000000003</v>
      </c>
      <c r="G345" s="66">
        <f t="shared" si="171"/>
        <v>4650.5600000000004</v>
      </c>
      <c r="H345" s="66">
        <v>400</v>
      </c>
      <c r="I345" s="66"/>
      <c r="J345" s="66">
        <f>VLOOKUP($G$345,Tabisr,1)</f>
        <v>4257.91</v>
      </c>
      <c r="K345" s="68">
        <f t="shared" si="168"/>
        <v>392.65000000000055</v>
      </c>
      <c r="L345" s="69">
        <f>VLOOKUP($G$345,Tabisr,4)</f>
        <v>0.16</v>
      </c>
      <c r="M345" s="66">
        <f t="shared" si="173"/>
        <v>159.92800000000003</v>
      </c>
      <c r="N345" s="66">
        <v>293.25</v>
      </c>
      <c r="O345" s="67">
        <f t="shared" si="172"/>
        <v>453.178</v>
      </c>
      <c r="P345" s="66"/>
      <c r="Q345" s="66"/>
      <c r="R345" s="79"/>
      <c r="S345" s="66"/>
      <c r="T345" s="66"/>
      <c r="U345" s="68">
        <v>4597.3820000000005</v>
      </c>
      <c r="V345" s="68">
        <v>4197.3820000000005</v>
      </c>
    </row>
    <row r="346" spans="1:22" x14ac:dyDescent="0.25">
      <c r="A346" s="49">
        <v>181</v>
      </c>
      <c r="B346" s="33">
        <v>1586243617</v>
      </c>
      <c r="C346" s="50" t="s">
        <v>9</v>
      </c>
      <c r="D346" s="33" t="s">
        <v>94</v>
      </c>
      <c r="E346" s="75">
        <v>16</v>
      </c>
      <c r="F346" s="66">
        <v>290.66000000000003</v>
      </c>
      <c r="G346" s="66">
        <f t="shared" si="171"/>
        <v>4650.5600000000004</v>
      </c>
      <c r="H346" s="66">
        <v>400</v>
      </c>
      <c r="I346" s="66"/>
      <c r="J346" s="66">
        <f>VLOOKUP($G$346,Tabisr,1)</f>
        <v>4257.91</v>
      </c>
      <c r="K346" s="68">
        <f t="shared" si="168"/>
        <v>392.65000000000055</v>
      </c>
      <c r="L346" s="69">
        <f>VLOOKUP($G$346,Tabisr,4)</f>
        <v>0.16</v>
      </c>
      <c r="M346" s="66">
        <f t="shared" si="173"/>
        <v>159.92800000000003</v>
      </c>
      <c r="N346" s="66">
        <v>293.25</v>
      </c>
      <c r="O346" s="67">
        <f t="shared" si="172"/>
        <v>453.178</v>
      </c>
      <c r="P346" s="66"/>
      <c r="Q346" s="66"/>
      <c r="R346" s="79"/>
      <c r="S346" s="66"/>
      <c r="T346" s="66"/>
      <c r="U346" s="68">
        <v>4597.3820000000005</v>
      </c>
      <c r="V346" s="68">
        <v>4197.3820000000005</v>
      </c>
    </row>
    <row r="347" spans="1:22" x14ac:dyDescent="0.25">
      <c r="A347" s="49">
        <v>182</v>
      </c>
      <c r="B347" s="33">
        <v>1585782468</v>
      </c>
      <c r="C347" s="50" t="s">
        <v>30</v>
      </c>
      <c r="D347" s="33" t="s">
        <v>94</v>
      </c>
      <c r="E347" s="75">
        <v>16</v>
      </c>
      <c r="F347" s="66">
        <v>290.66000000000003</v>
      </c>
      <c r="G347" s="66">
        <f t="shared" si="171"/>
        <v>4650.5600000000004</v>
      </c>
      <c r="H347" s="66">
        <v>400</v>
      </c>
      <c r="I347" s="66"/>
      <c r="J347" s="66">
        <f>VLOOKUP($G$347,Tabisr,1)</f>
        <v>4257.91</v>
      </c>
      <c r="K347" s="68">
        <f t="shared" si="168"/>
        <v>392.65000000000055</v>
      </c>
      <c r="L347" s="69">
        <f>VLOOKUP($G$347,Tabisr,4)</f>
        <v>0.16</v>
      </c>
      <c r="M347" s="66">
        <f t="shared" si="173"/>
        <v>159.92800000000003</v>
      </c>
      <c r="N347" s="66">
        <v>293.25</v>
      </c>
      <c r="O347" s="67">
        <f t="shared" si="172"/>
        <v>453.178</v>
      </c>
      <c r="P347" s="66"/>
      <c r="Q347" s="66"/>
      <c r="R347" s="79"/>
      <c r="S347" s="66"/>
      <c r="T347" s="66"/>
      <c r="U347" s="68">
        <v>4597.3820000000005</v>
      </c>
      <c r="V347" s="68">
        <v>4197.3820000000005</v>
      </c>
    </row>
    <row r="348" spans="1:22" x14ac:dyDescent="0.25">
      <c r="A348" s="49">
        <v>183</v>
      </c>
      <c r="B348" s="33">
        <v>1585782476</v>
      </c>
      <c r="C348" s="50" t="s">
        <v>31</v>
      </c>
      <c r="D348" s="33" t="s">
        <v>94</v>
      </c>
      <c r="E348" s="75">
        <v>16</v>
      </c>
      <c r="F348" s="66">
        <v>290.66000000000003</v>
      </c>
      <c r="G348" s="66">
        <f t="shared" si="171"/>
        <v>4650.5600000000004</v>
      </c>
      <c r="H348" s="66">
        <v>400</v>
      </c>
      <c r="I348" s="66"/>
      <c r="J348" s="66">
        <f>VLOOKUP($G$348,Tabisr,1)</f>
        <v>4257.91</v>
      </c>
      <c r="K348" s="68">
        <f t="shared" si="168"/>
        <v>392.65000000000055</v>
      </c>
      <c r="L348" s="69">
        <f>VLOOKUP($G$348,Tabisr,4)</f>
        <v>0.16</v>
      </c>
      <c r="M348" s="66">
        <f t="shared" si="173"/>
        <v>159.92800000000003</v>
      </c>
      <c r="N348" s="66">
        <v>293.25</v>
      </c>
      <c r="O348" s="67">
        <f t="shared" si="172"/>
        <v>453.178</v>
      </c>
      <c r="P348" s="66"/>
      <c r="Q348" s="66"/>
      <c r="R348" s="79"/>
      <c r="S348" s="66"/>
      <c r="T348" s="66"/>
      <c r="U348" s="68">
        <v>4597.3820000000005</v>
      </c>
      <c r="V348" s="68">
        <v>4197.3820000000005</v>
      </c>
    </row>
    <row r="349" spans="1:22" x14ac:dyDescent="0.25">
      <c r="A349" s="60">
        <v>271</v>
      </c>
      <c r="B349" s="40"/>
      <c r="C349" s="90" t="s">
        <v>239</v>
      </c>
      <c r="D349" s="40" t="s">
        <v>94</v>
      </c>
      <c r="E349" s="91"/>
      <c r="F349" s="92"/>
      <c r="G349" s="92"/>
      <c r="H349" s="92"/>
      <c r="I349" s="92"/>
      <c r="J349" s="92"/>
      <c r="K349" s="93"/>
      <c r="L349" s="94"/>
      <c r="M349" s="92"/>
      <c r="N349" s="92"/>
      <c r="O349" s="166"/>
      <c r="P349" s="92"/>
      <c r="Q349" s="92"/>
      <c r="R349" s="173"/>
      <c r="S349" s="92"/>
      <c r="T349" s="92"/>
      <c r="U349" s="93"/>
      <c r="V349" s="93"/>
    </row>
    <row r="350" spans="1:22" x14ac:dyDescent="0.25">
      <c r="A350" s="60">
        <v>272</v>
      </c>
      <c r="B350" s="40"/>
      <c r="C350" s="90" t="s">
        <v>239</v>
      </c>
      <c r="D350" s="40" t="s">
        <v>94</v>
      </c>
      <c r="E350" s="91"/>
      <c r="F350" s="92"/>
      <c r="G350" s="92"/>
      <c r="H350" s="92"/>
      <c r="I350" s="92"/>
      <c r="J350" s="92"/>
      <c r="K350" s="93"/>
      <c r="L350" s="94"/>
      <c r="M350" s="92"/>
      <c r="N350" s="92"/>
      <c r="O350" s="166"/>
      <c r="P350" s="92"/>
      <c r="Q350" s="92"/>
      <c r="R350" s="173"/>
      <c r="S350" s="92"/>
      <c r="T350" s="92"/>
      <c r="U350" s="93"/>
      <c r="V350" s="93"/>
    </row>
    <row r="351" spans="1:22" x14ac:dyDescent="0.25">
      <c r="A351" s="49">
        <v>184</v>
      </c>
      <c r="B351" s="33">
        <v>1585782484</v>
      </c>
      <c r="C351" s="50" t="s">
        <v>11</v>
      </c>
      <c r="D351" s="33" t="s">
        <v>69</v>
      </c>
      <c r="E351" s="75">
        <v>16</v>
      </c>
      <c r="F351" s="66">
        <v>390.42</v>
      </c>
      <c r="G351" s="66">
        <f>E351*F351</f>
        <v>6246.72</v>
      </c>
      <c r="H351" s="53">
        <v>400</v>
      </c>
      <c r="I351" s="53"/>
      <c r="J351" s="66">
        <v>5081.01</v>
      </c>
      <c r="K351" s="68">
        <f t="shared" si="168"/>
        <v>1165.71</v>
      </c>
      <c r="L351" s="69">
        <v>0.21360000000000001</v>
      </c>
      <c r="M351" s="66">
        <f>(G351-5081.01)*21.36%</f>
        <v>248.995656</v>
      </c>
      <c r="N351" s="66">
        <v>538.20000000000005</v>
      </c>
      <c r="O351" s="67">
        <f t="shared" si="172"/>
        <v>787.1956560000001</v>
      </c>
      <c r="P351" s="66"/>
      <c r="Q351" s="53"/>
      <c r="R351" s="80"/>
      <c r="S351" s="53"/>
      <c r="T351" s="53"/>
      <c r="U351" s="68">
        <v>4459.5243440000004</v>
      </c>
      <c r="V351" s="68">
        <v>4059.5243440000004</v>
      </c>
    </row>
    <row r="352" spans="1:22" x14ac:dyDescent="0.25">
      <c r="A352" s="49">
        <v>185</v>
      </c>
      <c r="B352" s="33">
        <v>1585782494</v>
      </c>
      <c r="C352" s="50" t="s">
        <v>3</v>
      </c>
      <c r="D352" s="33" t="s">
        <v>70</v>
      </c>
      <c r="E352" s="75">
        <v>16</v>
      </c>
      <c r="F352" s="66">
        <v>312.26</v>
      </c>
      <c r="G352" s="66">
        <f>E352*F352</f>
        <v>4996.16</v>
      </c>
      <c r="H352" s="66">
        <v>400</v>
      </c>
      <c r="I352" s="88"/>
      <c r="J352" s="66" t="e">
        <f>VLOOKUP($G$339,Tabisr,1)</f>
        <v>#N/A</v>
      </c>
      <c r="K352" s="68" t="e">
        <f t="shared" si="168"/>
        <v>#N/A</v>
      </c>
      <c r="L352" s="69" t="e">
        <f>VLOOKUP($G$339,Tabisr,4)</f>
        <v>#N/A</v>
      </c>
      <c r="M352" s="66">
        <f>(G352-4244.01)*17.92%</f>
        <v>134.78527999999994</v>
      </c>
      <c r="N352" s="66">
        <v>388.05</v>
      </c>
      <c r="O352" s="67">
        <f>M352+N352</f>
        <v>522.83528000000001</v>
      </c>
      <c r="P352" s="66"/>
      <c r="Q352" s="53"/>
      <c r="R352" s="80"/>
      <c r="S352" s="53"/>
      <c r="T352" s="53"/>
      <c r="U352" s="68">
        <v>4873.3247199999996</v>
      </c>
      <c r="V352" s="68">
        <v>4473.3247199999996</v>
      </c>
    </row>
    <row r="353" spans="1:22" x14ac:dyDescent="0.25">
      <c r="A353" s="86"/>
      <c r="C353" s="85"/>
      <c r="D353" s="42"/>
      <c r="E353" s="86"/>
      <c r="F353" s="86"/>
      <c r="G353" s="87">
        <f>+SUM(G332:G352)</f>
        <v>75240</v>
      </c>
      <c r="H353" s="87">
        <f>+SUM(H332:H352)</f>
        <v>6400</v>
      </c>
      <c r="I353" s="87">
        <f>SUM(I333:I352)</f>
        <v>0</v>
      </c>
      <c r="J353" s="87" t="e">
        <f t="shared" ref="J353:V353" si="174">+SUM(J332:J352)</f>
        <v>#N/A</v>
      </c>
      <c r="K353" s="87" t="e">
        <f t="shared" si="174"/>
        <v>#N/A</v>
      </c>
      <c r="L353" s="87" t="e">
        <f t="shared" si="174"/>
        <v>#N/A</v>
      </c>
      <c r="M353" s="87">
        <f t="shared" si="174"/>
        <v>2307.5371680000003</v>
      </c>
      <c r="N353" s="87">
        <f t="shared" si="174"/>
        <v>5207.2</v>
      </c>
      <c r="O353" s="188">
        <f t="shared" si="174"/>
        <v>7387.7531840000001</v>
      </c>
      <c r="P353" s="87">
        <v>125.1</v>
      </c>
      <c r="Q353" s="87">
        <v>3150</v>
      </c>
      <c r="R353" s="87">
        <v>3050</v>
      </c>
      <c r="S353" s="87">
        <f t="shared" si="174"/>
        <v>0</v>
      </c>
      <c r="T353" s="87">
        <v>1000</v>
      </c>
      <c r="U353" s="87">
        <f t="shared" si="174"/>
        <v>67177.34681599999</v>
      </c>
      <c r="V353" s="87">
        <f t="shared" si="174"/>
        <v>60777.346815999983</v>
      </c>
    </row>
    <row r="354" spans="1:22" ht="13.5" customHeight="1" x14ac:dyDescent="0.25">
      <c r="A354" s="86"/>
      <c r="C354" s="85"/>
      <c r="D354" s="42"/>
      <c r="E354" s="86"/>
      <c r="F354" s="86"/>
      <c r="G354" s="87"/>
      <c r="H354" s="87"/>
      <c r="I354" s="87"/>
      <c r="J354" s="87"/>
      <c r="K354" s="87"/>
      <c r="L354" s="87"/>
      <c r="M354" s="87"/>
      <c r="N354" s="87"/>
      <c r="O354" s="188"/>
      <c r="P354" s="87"/>
      <c r="Q354" s="87"/>
      <c r="R354" s="87"/>
      <c r="S354" s="87"/>
      <c r="T354" s="87"/>
      <c r="U354" s="87"/>
      <c r="V354" s="87"/>
    </row>
    <row r="355" spans="1:22" x14ac:dyDescent="0.25">
      <c r="A355" s="86"/>
      <c r="C355" s="85"/>
      <c r="D355" s="42"/>
      <c r="E355" s="86"/>
      <c r="F355" s="86"/>
      <c r="G355" s="87"/>
      <c r="H355" s="87"/>
      <c r="I355" s="87"/>
      <c r="J355" s="87"/>
      <c r="K355" s="87"/>
      <c r="L355" s="87"/>
      <c r="M355" s="87"/>
      <c r="N355" s="87"/>
      <c r="O355" s="188"/>
      <c r="P355" s="87"/>
      <c r="Q355" s="87"/>
      <c r="R355" s="87"/>
      <c r="S355" s="87"/>
      <c r="T355" s="87"/>
      <c r="U355" s="87"/>
      <c r="V355" s="87"/>
    </row>
    <row r="356" spans="1:22" x14ac:dyDescent="0.25">
      <c r="A356" s="212" t="s">
        <v>209</v>
      </c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4"/>
    </row>
    <row r="357" spans="1:22" ht="22.5" x14ac:dyDescent="0.25">
      <c r="A357" s="37" t="s">
        <v>55</v>
      </c>
      <c r="B357" s="37" t="s">
        <v>283</v>
      </c>
      <c r="C357" s="37" t="s">
        <v>13</v>
      </c>
      <c r="D357" s="37" t="s">
        <v>66</v>
      </c>
      <c r="E357" s="37" t="s">
        <v>21</v>
      </c>
      <c r="F357" s="37" t="s">
        <v>15</v>
      </c>
      <c r="G357" s="37" t="s">
        <v>14</v>
      </c>
      <c r="H357" s="37" t="s">
        <v>52</v>
      </c>
      <c r="I357" s="37" t="s">
        <v>58</v>
      </c>
      <c r="J357" s="48" t="s">
        <v>156</v>
      </c>
      <c r="K357" s="48" t="s">
        <v>157</v>
      </c>
      <c r="L357" s="48" t="s">
        <v>158</v>
      </c>
      <c r="M357" s="48" t="s">
        <v>159</v>
      </c>
      <c r="N357" s="37" t="s">
        <v>160</v>
      </c>
      <c r="O357" s="184" t="s">
        <v>53</v>
      </c>
      <c r="P357" s="37" t="s">
        <v>54</v>
      </c>
      <c r="Q357" s="37" t="s">
        <v>16</v>
      </c>
      <c r="R357" s="37" t="s">
        <v>237</v>
      </c>
      <c r="S357" s="37" t="s">
        <v>57</v>
      </c>
      <c r="T357" s="37" t="s">
        <v>64</v>
      </c>
      <c r="U357" s="37" t="s">
        <v>62</v>
      </c>
      <c r="V357" s="37" t="s">
        <v>63</v>
      </c>
    </row>
    <row r="358" spans="1:22" x14ac:dyDescent="0.25">
      <c r="A358" s="55">
        <v>186</v>
      </c>
      <c r="B358" s="33">
        <v>1579851379</v>
      </c>
      <c r="C358" s="50" t="s">
        <v>415</v>
      </c>
      <c r="D358" s="50" t="s">
        <v>125</v>
      </c>
      <c r="E358" s="75">
        <v>16</v>
      </c>
      <c r="F358" s="66">
        <v>312.26</v>
      </c>
      <c r="G358" s="66">
        <f>E358*F358</f>
        <v>4996.16</v>
      </c>
      <c r="H358" s="66">
        <v>400</v>
      </c>
      <c r="I358" s="66"/>
      <c r="J358" s="66">
        <f>VLOOKUP($G$73,Tabisr,1)</f>
        <v>5925.91</v>
      </c>
      <c r="K358" s="68">
        <f>+G358-J358</f>
        <v>-929.75</v>
      </c>
      <c r="L358" s="69">
        <f>VLOOKUP($G$73,Tabisr,4)</f>
        <v>0.21360000000000001</v>
      </c>
      <c r="M358" s="66">
        <f>(G358-4244.01)*17.92%</f>
        <v>134.78527999999994</v>
      </c>
      <c r="N358" s="66">
        <v>388.05</v>
      </c>
      <c r="O358" s="67">
        <f>M358+N358</f>
        <v>522.83528000000001</v>
      </c>
      <c r="P358" s="66">
        <f>VLOOKUP($G$73,Tabsub,3)</f>
        <v>0</v>
      </c>
      <c r="Q358" s="66"/>
      <c r="R358" s="79"/>
      <c r="S358" s="66"/>
      <c r="T358" s="66"/>
      <c r="U358" s="68">
        <v>4873.3247199999996</v>
      </c>
      <c r="V358" s="68">
        <v>4473.3247199999996</v>
      </c>
    </row>
    <row r="359" spans="1:22" x14ac:dyDescent="0.25">
      <c r="A359" s="55">
        <v>291</v>
      </c>
      <c r="B359" s="33">
        <v>1524349702</v>
      </c>
      <c r="C359" s="50" t="s">
        <v>413</v>
      </c>
      <c r="D359" s="50" t="s">
        <v>68</v>
      </c>
      <c r="E359" s="52">
        <v>16</v>
      </c>
      <c r="F359" s="53">
        <v>263.56</v>
      </c>
      <c r="G359" s="53">
        <f>E359*F359</f>
        <v>4216.96</v>
      </c>
      <c r="H359" s="53">
        <v>400</v>
      </c>
      <c r="I359" s="53"/>
      <c r="J359" s="53">
        <f>VLOOKUP($G$49,Tabisr,1)</f>
        <v>2422.81</v>
      </c>
      <c r="K359" s="54">
        <f t="shared" ref="K359" si="175">+G359-J359</f>
        <v>1794.15</v>
      </c>
      <c r="L359" s="56">
        <f>VLOOKUP($G$49,Tabisr,4)</f>
        <v>0.10879999999999999</v>
      </c>
      <c r="M359" s="53">
        <f>(G359-3651.01)*16%</f>
        <v>90.551999999999978</v>
      </c>
      <c r="N359" s="53">
        <v>293.25</v>
      </c>
      <c r="O359" s="185">
        <f>N359+M359</f>
        <v>383.80199999999996</v>
      </c>
      <c r="P359" s="53">
        <f>VLOOKUP($G$49,Tabsub,3)</f>
        <v>0</v>
      </c>
      <c r="Q359" s="53"/>
      <c r="R359" s="80"/>
      <c r="S359" s="53"/>
      <c r="T359" s="53"/>
      <c r="U359" s="54">
        <v>4233.1580000000004</v>
      </c>
      <c r="V359" s="54">
        <v>3833.1580000000004</v>
      </c>
    </row>
    <row r="360" spans="1:22" x14ac:dyDescent="0.25">
      <c r="A360" s="60">
        <v>187</v>
      </c>
      <c r="B360" s="40"/>
      <c r="C360" s="90" t="s">
        <v>414</v>
      </c>
      <c r="D360" s="40" t="s">
        <v>74</v>
      </c>
      <c r="E360" s="91"/>
      <c r="F360" s="91"/>
      <c r="G360" s="92"/>
      <c r="H360" s="92"/>
      <c r="I360" s="139"/>
      <c r="J360" s="92">
        <f t="shared" ref="J360:J364" si="176">VLOOKUP($G$370,Tabisr,1)</f>
        <v>4949.5600000000004</v>
      </c>
      <c r="K360" s="93">
        <f t="shared" ref="K360:K364" si="177">+G360-J360</f>
        <v>-4949.5600000000004</v>
      </c>
      <c r="L360" s="94">
        <f t="shared" ref="L360:L364" si="178">VLOOKUP($G$370,Tabisr,4)</f>
        <v>0.1792</v>
      </c>
      <c r="M360" s="92">
        <f>(G360-3651.01)*16%</f>
        <v>-584.16160000000002</v>
      </c>
      <c r="N360" s="92">
        <v>293.25</v>
      </c>
      <c r="O360" s="166"/>
      <c r="P360" s="139"/>
      <c r="Q360" s="139"/>
      <c r="R360" s="139"/>
      <c r="S360" s="139"/>
      <c r="T360" s="139"/>
      <c r="U360" s="93">
        <v>0</v>
      </c>
      <c r="V360" s="93">
        <v>0</v>
      </c>
    </row>
    <row r="361" spans="1:22" x14ac:dyDescent="0.25">
      <c r="A361" s="49">
        <v>188</v>
      </c>
      <c r="B361" s="33">
        <v>1585782514</v>
      </c>
      <c r="C361" s="50" t="s">
        <v>60</v>
      </c>
      <c r="D361" s="33" t="s">
        <v>88</v>
      </c>
      <c r="E361" s="75">
        <v>16</v>
      </c>
      <c r="F361" s="75">
        <v>214.1</v>
      </c>
      <c r="G361" s="66">
        <f>E361*F361</f>
        <v>3425.6</v>
      </c>
      <c r="H361" s="66">
        <v>400</v>
      </c>
      <c r="I361" s="49"/>
      <c r="J361" s="66">
        <f t="shared" si="176"/>
        <v>4949.5600000000004</v>
      </c>
      <c r="K361" s="68">
        <f t="shared" si="177"/>
        <v>-1523.9600000000005</v>
      </c>
      <c r="L361" s="69">
        <f t="shared" si="178"/>
        <v>0.1792</v>
      </c>
      <c r="M361" s="66">
        <f>(G361-2077.51)*10.88%</f>
        <v>146.67219199999997</v>
      </c>
      <c r="N361" s="66">
        <v>121.95</v>
      </c>
      <c r="O361" s="67">
        <f>M361+N361</f>
        <v>268.62219199999998</v>
      </c>
      <c r="P361" s="49"/>
      <c r="Q361" s="49"/>
      <c r="R361" s="49"/>
      <c r="S361" s="49"/>
      <c r="T361" s="49"/>
      <c r="U361" s="68">
        <v>2339.9778080000001</v>
      </c>
      <c r="V361" s="68">
        <v>1939.9778080000001</v>
      </c>
    </row>
    <row r="362" spans="1:22" x14ac:dyDescent="0.25">
      <c r="A362" s="49">
        <v>189</v>
      </c>
      <c r="B362" s="33">
        <v>1586243595</v>
      </c>
      <c r="C362" s="50" t="s">
        <v>241</v>
      </c>
      <c r="D362" s="33" t="s">
        <v>88</v>
      </c>
      <c r="E362" s="75">
        <v>16</v>
      </c>
      <c r="F362" s="75">
        <v>263.56</v>
      </c>
      <c r="G362" s="66">
        <f>E362*F362</f>
        <v>4216.96</v>
      </c>
      <c r="H362" s="66">
        <v>400</v>
      </c>
      <c r="I362" s="49"/>
      <c r="J362" s="66">
        <f t="shared" si="176"/>
        <v>4949.5600000000004</v>
      </c>
      <c r="K362" s="68">
        <f t="shared" si="177"/>
        <v>-732.60000000000036</v>
      </c>
      <c r="L362" s="69">
        <f t="shared" si="178"/>
        <v>0.1792</v>
      </c>
      <c r="M362" s="128">
        <f>(G362-2077.51)*10.88%</f>
        <v>232.77215999999999</v>
      </c>
      <c r="N362" s="66">
        <v>121.95</v>
      </c>
      <c r="O362" s="197">
        <f>M362+N362</f>
        <v>354.72215999999997</v>
      </c>
      <c r="P362" s="49"/>
      <c r="Q362" s="49"/>
      <c r="R362" s="109"/>
      <c r="S362" s="49"/>
      <c r="T362" s="49"/>
      <c r="U362" s="68">
        <v>2377.2378399999998</v>
      </c>
      <c r="V362" s="129">
        <v>1977.2378399999998</v>
      </c>
    </row>
    <row r="363" spans="1:22" x14ac:dyDescent="0.25">
      <c r="A363" s="60">
        <v>190</v>
      </c>
      <c r="B363" s="40"/>
      <c r="C363" s="90" t="s">
        <v>239</v>
      </c>
      <c r="D363" s="40" t="s">
        <v>88</v>
      </c>
      <c r="E363" s="91"/>
      <c r="F363" s="91"/>
      <c r="G363" s="92"/>
      <c r="H363" s="92"/>
      <c r="I363" s="60"/>
      <c r="J363" s="92"/>
      <c r="K363" s="93"/>
      <c r="L363" s="94"/>
      <c r="M363" s="92"/>
      <c r="N363" s="92"/>
      <c r="O363" s="166"/>
      <c r="P363" s="60"/>
      <c r="Q363" s="60"/>
      <c r="R363" s="176"/>
      <c r="S363" s="60"/>
      <c r="T363" s="60"/>
      <c r="U363" s="93"/>
      <c r="V363" s="93"/>
    </row>
    <row r="364" spans="1:22" x14ac:dyDescent="0.2">
      <c r="A364" s="49">
        <v>191</v>
      </c>
      <c r="B364" s="33">
        <v>1585782531</v>
      </c>
      <c r="C364" s="140" t="s">
        <v>229</v>
      </c>
      <c r="D364" s="33" t="s">
        <v>308</v>
      </c>
      <c r="E364" s="75">
        <v>16</v>
      </c>
      <c r="F364" s="75">
        <v>414.83</v>
      </c>
      <c r="G364" s="66">
        <f>E364*F364</f>
        <v>6637.28</v>
      </c>
      <c r="H364" s="66">
        <v>400</v>
      </c>
      <c r="I364" s="49"/>
      <c r="J364" s="66">
        <f t="shared" si="176"/>
        <v>4949.5600000000004</v>
      </c>
      <c r="K364" s="68">
        <f t="shared" si="177"/>
        <v>1687.7199999999993</v>
      </c>
      <c r="L364" s="69">
        <f t="shared" si="178"/>
        <v>0.1792</v>
      </c>
      <c r="M364" s="66">
        <f>(G364-2077.51)*10.88%</f>
        <v>496.10297600000001</v>
      </c>
      <c r="N364" s="66">
        <v>121.95</v>
      </c>
      <c r="O364" s="67">
        <v>690.94</v>
      </c>
      <c r="P364" s="49"/>
      <c r="Q364" s="49"/>
      <c r="R364" s="109"/>
      <c r="S364" s="49"/>
      <c r="T364" s="49"/>
      <c r="U364" s="68">
        <v>5606.34</v>
      </c>
      <c r="V364" s="68">
        <v>5206.34</v>
      </c>
    </row>
    <row r="365" spans="1:22" x14ac:dyDescent="0.25">
      <c r="A365" s="86"/>
      <c r="C365" s="85"/>
      <c r="D365" s="42"/>
      <c r="E365" s="86"/>
      <c r="F365" s="86"/>
      <c r="G365" s="87">
        <f>+SUM(G358:G364)</f>
        <v>23492.959999999999</v>
      </c>
      <c r="H365" s="87">
        <f>+SUM(H358:H364)</f>
        <v>2000</v>
      </c>
      <c r="I365" s="87"/>
      <c r="J365" s="87">
        <f t="shared" ref="J365:S365" si="179">+SUM(J358:J364)</f>
        <v>28146.960000000003</v>
      </c>
      <c r="K365" s="87">
        <f t="shared" si="179"/>
        <v>-4654.0000000000018</v>
      </c>
      <c r="L365" s="87">
        <f t="shared" si="179"/>
        <v>1.0392000000000001</v>
      </c>
      <c r="M365" s="87">
        <f t="shared" si="179"/>
        <v>516.72300799999982</v>
      </c>
      <c r="N365" s="87">
        <f t="shared" si="179"/>
        <v>1340.4</v>
      </c>
      <c r="O365" s="188">
        <f>+SUM(O358:O364)</f>
        <v>2220.921632</v>
      </c>
      <c r="P365" s="87">
        <f t="shared" si="179"/>
        <v>0</v>
      </c>
      <c r="Q365" s="87">
        <f>+SUM(Q358:Q364)</f>
        <v>0</v>
      </c>
      <c r="R365" s="87">
        <v>2842</v>
      </c>
      <c r="S365" s="87">
        <f t="shared" si="179"/>
        <v>0</v>
      </c>
      <c r="T365" s="87">
        <v>1000</v>
      </c>
      <c r="U365" s="87">
        <f>+SUM(U358:U364)</f>
        <v>19430.038368000001</v>
      </c>
      <c r="V365" s="87">
        <f>+SUM(V358:V364)</f>
        <v>17430.038368000001</v>
      </c>
    </row>
    <row r="366" spans="1:22" ht="8.4499999999999993" customHeight="1" x14ac:dyDescent="0.25">
      <c r="A366" s="86"/>
      <c r="C366" s="85"/>
      <c r="D366" s="42"/>
      <c r="E366" s="86"/>
      <c r="F366" s="86"/>
      <c r="G366" s="87"/>
      <c r="H366" s="87"/>
      <c r="I366" s="87"/>
      <c r="J366" s="87"/>
      <c r="K366" s="87"/>
      <c r="L366" s="87"/>
      <c r="M366" s="87"/>
      <c r="N366" s="87"/>
      <c r="O366" s="188"/>
      <c r="P366" s="87"/>
      <c r="Q366" s="87"/>
      <c r="R366" s="87"/>
      <c r="S366" s="87"/>
      <c r="T366" s="87"/>
      <c r="U366" s="87"/>
      <c r="V366" s="87"/>
    </row>
    <row r="367" spans="1:22" x14ac:dyDescent="0.25">
      <c r="A367" s="86"/>
      <c r="C367" s="85"/>
      <c r="D367" s="42"/>
      <c r="E367" s="86"/>
      <c r="F367" s="86"/>
      <c r="G367" s="87"/>
      <c r="H367" s="87"/>
      <c r="I367" s="87"/>
      <c r="J367" s="87"/>
      <c r="K367" s="87"/>
      <c r="L367" s="87"/>
      <c r="M367" s="87"/>
      <c r="N367" s="87"/>
      <c r="O367" s="188"/>
      <c r="P367" s="87"/>
      <c r="Q367" s="87"/>
      <c r="R367" s="87"/>
      <c r="S367" s="87"/>
      <c r="T367" s="87"/>
      <c r="U367" s="87"/>
      <c r="V367" s="87"/>
    </row>
    <row r="368" spans="1:22" x14ac:dyDescent="0.25">
      <c r="A368" s="212" t="s">
        <v>210</v>
      </c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4"/>
    </row>
    <row r="369" spans="1:22" ht="22.5" x14ac:dyDescent="0.25">
      <c r="A369" s="37" t="s">
        <v>55</v>
      </c>
      <c r="B369" s="37" t="s">
        <v>283</v>
      </c>
      <c r="C369" s="37" t="s">
        <v>13</v>
      </c>
      <c r="D369" s="37" t="s">
        <v>66</v>
      </c>
      <c r="E369" s="37" t="s">
        <v>21</v>
      </c>
      <c r="F369" s="37" t="s">
        <v>15</v>
      </c>
      <c r="G369" s="37" t="s">
        <v>14</v>
      </c>
      <c r="H369" s="37" t="s">
        <v>52</v>
      </c>
      <c r="I369" s="37" t="s">
        <v>58</v>
      </c>
      <c r="J369" s="48" t="s">
        <v>156</v>
      </c>
      <c r="K369" s="48" t="s">
        <v>157</v>
      </c>
      <c r="L369" s="48" t="s">
        <v>158</v>
      </c>
      <c r="M369" s="48" t="s">
        <v>159</v>
      </c>
      <c r="N369" s="37" t="s">
        <v>160</v>
      </c>
      <c r="O369" s="184" t="s">
        <v>53</v>
      </c>
      <c r="P369" s="37" t="s">
        <v>54</v>
      </c>
      <c r="Q369" s="37" t="s">
        <v>16</v>
      </c>
      <c r="R369" s="37" t="s">
        <v>237</v>
      </c>
      <c r="S369" s="37" t="s">
        <v>57</v>
      </c>
      <c r="T369" s="37" t="s">
        <v>64</v>
      </c>
      <c r="U369" s="37" t="s">
        <v>62</v>
      </c>
      <c r="V369" s="37" t="s">
        <v>63</v>
      </c>
    </row>
    <row r="370" spans="1:22" x14ac:dyDescent="0.25">
      <c r="A370" s="49">
        <v>192</v>
      </c>
      <c r="B370" s="33">
        <v>1580578751</v>
      </c>
      <c r="C370" s="50" t="s">
        <v>417</v>
      </c>
      <c r="D370" s="50" t="s">
        <v>125</v>
      </c>
      <c r="E370" s="75">
        <v>16</v>
      </c>
      <c r="F370" s="66">
        <v>312.26</v>
      </c>
      <c r="G370" s="66">
        <f>E370*F370</f>
        <v>4996.16</v>
      </c>
      <c r="H370" s="66">
        <v>400</v>
      </c>
      <c r="I370" s="66"/>
      <c r="J370" s="66">
        <f>VLOOKUP($G$73,Tabisr,1)</f>
        <v>5925.91</v>
      </c>
      <c r="K370" s="68">
        <f>+G370-J370</f>
        <v>-929.75</v>
      </c>
      <c r="L370" s="69">
        <f>VLOOKUP($G$73,Tabisr,4)</f>
        <v>0.21360000000000001</v>
      </c>
      <c r="M370" s="66">
        <f>(G370-4244.01)*17.92%</f>
        <v>134.78527999999994</v>
      </c>
      <c r="N370" s="66">
        <v>388.05</v>
      </c>
      <c r="O370" s="67">
        <f>M370+N370</f>
        <v>522.83528000000001</v>
      </c>
      <c r="P370" s="66">
        <f>VLOOKUP($G$73,Tabsub,3)</f>
        <v>0</v>
      </c>
      <c r="Q370" s="66"/>
      <c r="R370" s="79"/>
      <c r="S370" s="66"/>
      <c r="T370" s="66"/>
      <c r="U370" s="68">
        <v>4873.3247199999996</v>
      </c>
      <c r="V370" s="68">
        <v>4473.3247199999996</v>
      </c>
    </row>
    <row r="371" spans="1:22" x14ac:dyDescent="0.25">
      <c r="A371" s="60">
        <v>193</v>
      </c>
      <c r="B371" s="40"/>
      <c r="C371" s="90" t="s">
        <v>239</v>
      </c>
      <c r="D371" s="90" t="s">
        <v>88</v>
      </c>
      <c r="E371" s="91"/>
      <c r="F371" s="91"/>
      <c r="G371" s="92"/>
      <c r="H371" s="92"/>
      <c r="I371" s="60"/>
      <c r="J371" s="92"/>
      <c r="K371" s="93"/>
      <c r="L371" s="94"/>
      <c r="M371" s="92"/>
      <c r="N371" s="92"/>
      <c r="O371" s="166"/>
      <c r="P371" s="60"/>
      <c r="Q371" s="60"/>
      <c r="R371" s="176"/>
      <c r="S371" s="60"/>
      <c r="T371" s="60"/>
      <c r="U371" s="93"/>
      <c r="V371" s="93"/>
    </row>
    <row r="372" spans="1:22" x14ac:dyDescent="0.25">
      <c r="A372" s="49">
        <v>194</v>
      </c>
      <c r="B372" s="33">
        <v>1585782565</v>
      </c>
      <c r="C372" s="50" t="s">
        <v>255</v>
      </c>
      <c r="D372" s="50" t="s">
        <v>68</v>
      </c>
      <c r="E372" s="75">
        <v>16</v>
      </c>
      <c r="F372" s="75">
        <v>263.56</v>
      </c>
      <c r="G372" s="66">
        <f>E372*F372</f>
        <v>4216.96</v>
      </c>
      <c r="H372" s="66">
        <v>400</v>
      </c>
      <c r="I372" s="49"/>
      <c r="J372" s="66">
        <f>VLOOKUP($G$370,Tabisr,1)</f>
        <v>4949.5600000000004</v>
      </c>
      <c r="K372" s="68">
        <f t="shared" ref="K372" si="180">+G372-J372</f>
        <v>-732.60000000000036</v>
      </c>
      <c r="L372" s="69">
        <f>VLOOKUP($G$370,Tabisr,4)</f>
        <v>0.1792</v>
      </c>
      <c r="M372" s="66">
        <f>(G372-3651.01)*16%</f>
        <v>90.551999999999978</v>
      </c>
      <c r="N372" s="66">
        <v>293.25</v>
      </c>
      <c r="O372" s="67">
        <f>M372+N372</f>
        <v>383.80199999999996</v>
      </c>
      <c r="P372" s="66"/>
      <c r="Q372" s="66"/>
      <c r="R372" s="79"/>
      <c r="S372" s="66"/>
      <c r="T372" s="66"/>
      <c r="U372" s="68">
        <v>4233.1580000000004</v>
      </c>
      <c r="V372" s="68">
        <v>3833.1580000000004</v>
      </c>
    </row>
    <row r="373" spans="1:22" x14ac:dyDescent="0.25">
      <c r="A373" s="134"/>
      <c r="B373" s="45"/>
      <c r="C373" s="71"/>
      <c r="D373" s="36"/>
      <c r="E373" s="72"/>
      <c r="F373" s="72"/>
      <c r="G373" s="81">
        <f>+SUM(G370:G372)</f>
        <v>9213.119999999999</v>
      </c>
      <c r="H373" s="81">
        <f>+SUM(H370:H372)</f>
        <v>800</v>
      </c>
      <c r="I373" s="81">
        <f t="shared" ref="I373:T373" si="181">+SUM(I370:I372)</f>
        <v>0</v>
      </c>
      <c r="J373" s="81">
        <f t="shared" si="181"/>
        <v>10875.470000000001</v>
      </c>
      <c r="K373" s="81">
        <f t="shared" si="181"/>
        <v>-1662.3500000000004</v>
      </c>
      <c r="L373" s="81">
        <f t="shared" si="181"/>
        <v>0.39280000000000004</v>
      </c>
      <c r="M373" s="81">
        <f t="shared" si="181"/>
        <v>225.33727999999991</v>
      </c>
      <c r="N373" s="81">
        <f t="shared" si="181"/>
        <v>681.3</v>
      </c>
      <c r="O373" s="84">
        <f>+SUM(O370:O372)</f>
        <v>906.63727999999992</v>
      </c>
      <c r="P373" s="81">
        <f t="shared" si="181"/>
        <v>0</v>
      </c>
      <c r="Q373" s="81">
        <f t="shared" si="181"/>
        <v>0</v>
      </c>
      <c r="R373" s="81">
        <f>+SUM(R370:R372)</f>
        <v>0</v>
      </c>
      <c r="S373" s="81">
        <f t="shared" si="181"/>
        <v>0</v>
      </c>
      <c r="T373" s="81">
        <f t="shared" si="181"/>
        <v>0</v>
      </c>
      <c r="U373" s="81">
        <f>+SUM(U370:U372)</f>
        <v>9106.48272</v>
      </c>
      <c r="V373" s="81">
        <f>+SUM(V370:V372)</f>
        <v>8306.48272</v>
      </c>
    </row>
    <row r="374" spans="1:22" ht="13.9" customHeight="1" x14ac:dyDescent="0.25">
      <c r="A374" s="134"/>
      <c r="B374" s="45"/>
      <c r="C374" s="71"/>
      <c r="D374" s="36"/>
      <c r="E374" s="72"/>
      <c r="F374" s="72"/>
      <c r="G374" s="81"/>
      <c r="H374" s="81"/>
      <c r="I374" s="81"/>
      <c r="J374" s="81"/>
      <c r="K374" s="81"/>
      <c r="L374" s="81"/>
      <c r="M374" s="81"/>
      <c r="N374" s="81"/>
      <c r="O374" s="84"/>
      <c r="P374" s="81"/>
      <c r="Q374" s="81"/>
      <c r="R374" s="81"/>
      <c r="S374" s="81"/>
      <c r="T374" s="81"/>
      <c r="U374" s="81"/>
      <c r="V374" s="81"/>
    </row>
    <row r="375" spans="1:22" x14ac:dyDescent="0.25">
      <c r="A375" s="134"/>
      <c r="B375" s="45"/>
      <c r="C375" s="71"/>
      <c r="D375" s="36"/>
      <c r="E375" s="72"/>
      <c r="F375" s="72"/>
      <c r="G375" s="81"/>
      <c r="H375" s="81"/>
      <c r="I375" s="81"/>
      <c r="J375" s="81"/>
      <c r="K375" s="81"/>
      <c r="L375" s="81"/>
      <c r="M375" s="81"/>
      <c r="N375" s="81"/>
      <c r="O375" s="84"/>
      <c r="P375" s="81"/>
      <c r="Q375" s="81"/>
      <c r="R375" s="81"/>
      <c r="S375" s="81"/>
      <c r="T375" s="81"/>
      <c r="U375" s="74"/>
      <c r="V375" s="74"/>
    </row>
    <row r="376" spans="1:22" x14ac:dyDescent="0.25">
      <c r="A376" s="212" t="s">
        <v>211</v>
      </c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  <c r="T376" s="213"/>
      <c r="U376" s="213"/>
      <c r="V376" s="214"/>
    </row>
    <row r="377" spans="1:22" ht="22.5" x14ac:dyDescent="0.25">
      <c r="A377" s="37" t="s">
        <v>55</v>
      </c>
      <c r="B377" s="37" t="s">
        <v>283</v>
      </c>
      <c r="C377" s="37" t="s">
        <v>13</v>
      </c>
      <c r="D377" s="37" t="s">
        <v>66</v>
      </c>
      <c r="E377" s="37" t="s">
        <v>21</v>
      </c>
      <c r="F377" s="37" t="s">
        <v>15</v>
      </c>
      <c r="G377" s="37" t="s">
        <v>14</v>
      </c>
      <c r="H377" s="37" t="s">
        <v>52</v>
      </c>
      <c r="I377" s="37" t="s">
        <v>58</v>
      </c>
      <c r="J377" s="48" t="s">
        <v>156</v>
      </c>
      <c r="K377" s="48" t="s">
        <v>157</v>
      </c>
      <c r="L377" s="48" t="s">
        <v>158</v>
      </c>
      <c r="M377" s="48" t="s">
        <v>159</v>
      </c>
      <c r="N377" s="37" t="s">
        <v>160</v>
      </c>
      <c r="O377" s="184" t="s">
        <v>53</v>
      </c>
      <c r="P377" s="37" t="s">
        <v>54</v>
      </c>
      <c r="Q377" s="37" t="s">
        <v>16</v>
      </c>
      <c r="R377" s="37" t="s">
        <v>237</v>
      </c>
      <c r="S377" s="37" t="s">
        <v>57</v>
      </c>
      <c r="T377" s="37" t="s">
        <v>64</v>
      </c>
      <c r="U377" s="37" t="s">
        <v>62</v>
      </c>
      <c r="V377" s="37" t="s">
        <v>63</v>
      </c>
    </row>
    <row r="378" spans="1:22" x14ac:dyDescent="0.25">
      <c r="A378" s="49">
        <v>195</v>
      </c>
      <c r="B378" s="33">
        <v>1579851361</v>
      </c>
      <c r="C378" s="50" t="s">
        <v>418</v>
      </c>
      <c r="D378" s="50" t="s">
        <v>125</v>
      </c>
      <c r="E378" s="75">
        <v>16</v>
      </c>
      <c r="F378" s="66">
        <v>312.26</v>
      </c>
      <c r="G378" s="66">
        <f>E378*F378</f>
        <v>4996.16</v>
      </c>
      <c r="H378" s="66">
        <v>400</v>
      </c>
      <c r="I378" s="66"/>
      <c r="J378" s="66">
        <f>VLOOKUP($G$73,Tabisr,1)</f>
        <v>5925.91</v>
      </c>
      <c r="K378" s="68">
        <f>+G378-J378</f>
        <v>-929.75</v>
      </c>
      <c r="L378" s="69">
        <f>VLOOKUP($G$73,Tabisr,4)</f>
        <v>0.21360000000000001</v>
      </c>
      <c r="M378" s="66">
        <f>(G378-4244.01)*17.92%</f>
        <v>134.78527999999994</v>
      </c>
      <c r="N378" s="66">
        <v>388.05</v>
      </c>
      <c r="O378" s="67">
        <f>M378+N378</f>
        <v>522.83528000000001</v>
      </c>
      <c r="P378" s="66">
        <f>VLOOKUP($G$73,Tabsub,3)</f>
        <v>0</v>
      </c>
      <c r="Q378" s="66"/>
      <c r="R378" s="79"/>
      <c r="S378" s="66"/>
      <c r="T378" s="66"/>
      <c r="U378" s="68">
        <v>4873.3247199999996</v>
      </c>
      <c r="V378" s="68">
        <v>4473.3247199999996</v>
      </c>
    </row>
    <row r="379" spans="1:22" x14ac:dyDescent="0.25">
      <c r="A379" s="49">
        <v>196</v>
      </c>
      <c r="B379" s="33">
        <v>1560231269</v>
      </c>
      <c r="C379" s="50" t="s">
        <v>419</v>
      </c>
      <c r="D379" s="50" t="s">
        <v>68</v>
      </c>
      <c r="E379" s="52">
        <v>16</v>
      </c>
      <c r="F379" s="53">
        <v>263.56</v>
      </c>
      <c r="G379" s="53">
        <f>E379*F379</f>
        <v>4216.96</v>
      </c>
      <c r="H379" s="53">
        <v>400</v>
      </c>
      <c r="I379" s="53"/>
      <c r="J379" s="53">
        <f>VLOOKUP($G$49,Tabisr,1)</f>
        <v>2422.81</v>
      </c>
      <c r="K379" s="54">
        <f t="shared" ref="K379" si="182">+G379-J379</f>
        <v>1794.15</v>
      </c>
      <c r="L379" s="56">
        <f>VLOOKUP($G$49,Tabisr,4)</f>
        <v>0.10879999999999999</v>
      </c>
      <c r="M379" s="53">
        <f>(G379-3651.01)*16%</f>
        <v>90.551999999999978</v>
      </c>
      <c r="N379" s="53">
        <v>293.25</v>
      </c>
      <c r="O379" s="185">
        <f>N379+M379</f>
        <v>383.80199999999996</v>
      </c>
      <c r="P379" s="53">
        <f>VLOOKUP($G$49,Tabsub,3)</f>
        <v>0</v>
      </c>
      <c r="Q379" s="53"/>
      <c r="R379" s="80"/>
      <c r="S379" s="53"/>
      <c r="T379" s="53"/>
      <c r="U379" s="54">
        <v>4233.1580000000004</v>
      </c>
      <c r="V379" s="54">
        <v>3833.1580000000004</v>
      </c>
    </row>
    <row r="380" spans="1:22" x14ac:dyDescent="0.25">
      <c r="A380" s="49">
        <v>197</v>
      </c>
      <c r="B380" s="33">
        <v>1582278169</v>
      </c>
      <c r="C380" s="50" t="s">
        <v>433</v>
      </c>
      <c r="D380" s="141" t="s">
        <v>259</v>
      </c>
      <c r="E380" s="75">
        <v>16</v>
      </c>
      <c r="F380" s="75">
        <v>214.1</v>
      </c>
      <c r="G380" s="66">
        <f>E380*F380</f>
        <v>3425.6</v>
      </c>
      <c r="H380" s="66">
        <v>400</v>
      </c>
      <c r="I380" s="49"/>
      <c r="J380" s="66">
        <f>VLOOKUP($G$378,Tabisr,1)</f>
        <v>4949.5600000000004</v>
      </c>
      <c r="K380" s="68">
        <f t="shared" ref="K380:K382" si="183">+G380-J380</f>
        <v>-1523.9600000000005</v>
      </c>
      <c r="L380" s="69">
        <f>VLOOKUP($G$378,Tabisr,4)</f>
        <v>0.1792</v>
      </c>
      <c r="M380" s="66">
        <f>(G380-2077.51)*10.88%</f>
        <v>146.67219199999997</v>
      </c>
      <c r="N380" s="66">
        <v>121.95</v>
      </c>
      <c r="O380" s="67">
        <f>M380+N380</f>
        <v>268.62219199999998</v>
      </c>
      <c r="P380" s="66"/>
      <c r="Q380" s="66"/>
      <c r="R380" s="79"/>
      <c r="S380" s="66"/>
      <c r="T380" s="66"/>
      <c r="U380" s="68">
        <v>3682.077808</v>
      </c>
      <c r="V380" s="68">
        <v>3282.077808</v>
      </c>
    </row>
    <row r="381" spans="1:22" x14ac:dyDescent="0.25">
      <c r="A381" s="49">
        <v>198</v>
      </c>
      <c r="B381" s="33">
        <v>1585781381</v>
      </c>
      <c r="C381" s="50" t="s">
        <v>290</v>
      </c>
      <c r="D381" s="50" t="s">
        <v>308</v>
      </c>
      <c r="E381" s="75">
        <v>16</v>
      </c>
      <c r="F381" s="75">
        <v>263.56</v>
      </c>
      <c r="G381" s="66">
        <f>E381*F381</f>
        <v>4216.96</v>
      </c>
      <c r="H381" s="66">
        <v>400</v>
      </c>
      <c r="I381" s="142"/>
      <c r="J381" s="66">
        <f>VLOOKUP($G$378,Tabisr,1)</f>
        <v>4949.5600000000004</v>
      </c>
      <c r="K381" s="68">
        <f t="shared" si="183"/>
        <v>-732.60000000000036</v>
      </c>
      <c r="L381" s="69">
        <f>VLOOKUP($G$378,Tabisr,4)</f>
        <v>0.1792</v>
      </c>
      <c r="M381" s="66">
        <f>(G381-3651.01)*16%</f>
        <v>90.551999999999978</v>
      </c>
      <c r="N381" s="66">
        <v>293.25</v>
      </c>
      <c r="O381" s="67">
        <f>M381+N381</f>
        <v>383.80199999999996</v>
      </c>
      <c r="P381" s="142"/>
      <c r="Q381" s="98"/>
      <c r="R381" s="142"/>
      <c r="S381" s="142"/>
      <c r="T381" s="142"/>
      <c r="U381" s="68">
        <v>4233.1580000000004</v>
      </c>
      <c r="V381" s="68">
        <v>3833.1580000000004</v>
      </c>
    </row>
    <row r="382" spans="1:22" x14ac:dyDescent="0.25">
      <c r="A382" s="49">
        <v>199</v>
      </c>
      <c r="B382" s="33">
        <v>1585782590</v>
      </c>
      <c r="C382" s="143" t="s">
        <v>172</v>
      </c>
      <c r="D382" s="141" t="s">
        <v>88</v>
      </c>
      <c r="E382" s="75">
        <v>16</v>
      </c>
      <c r="F382" s="75">
        <v>214.1</v>
      </c>
      <c r="G382" s="66">
        <f>E382*F382</f>
        <v>3425.6</v>
      </c>
      <c r="H382" s="66">
        <v>400</v>
      </c>
      <c r="I382" s="49"/>
      <c r="J382" s="66">
        <f>VLOOKUP($G$378,Tabisr,1)</f>
        <v>4949.5600000000004</v>
      </c>
      <c r="K382" s="68">
        <f t="shared" si="183"/>
        <v>-1523.9600000000005</v>
      </c>
      <c r="L382" s="69">
        <f>VLOOKUP($G$378,Tabisr,4)</f>
        <v>0.1792</v>
      </c>
      <c r="M382" s="66">
        <f>(G382-2077.51)*10.88%</f>
        <v>146.67219199999997</v>
      </c>
      <c r="N382" s="66">
        <v>121.95</v>
      </c>
      <c r="O382" s="67">
        <f>M382+N382</f>
        <v>268.62219199999998</v>
      </c>
      <c r="P382" s="66"/>
      <c r="Q382" s="66"/>
      <c r="R382" s="79"/>
      <c r="S382" s="66"/>
      <c r="T382" s="66"/>
      <c r="U382" s="68">
        <v>3682.077808</v>
      </c>
      <c r="V382" s="68">
        <v>3282.077808</v>
      </c>
    </row>
    <row r="383" spans="1:22" x14ac:dyDescent="0.25">
      <c r="A383" s="86"/>
      <c r="C383" s="144"/>
      <c r="D383" s="145"/>
      <c r="E383" s="72"/>
      <c r="F383" s="72"/>
      <c r="G383" s="81">
        <f>+SUM(G378:G382)</f>
        <v>20281.28</v>
      </c>
      <c r="H383" s="81">
        <f>+SUM(H378:H382)</f>
        <v>2000</v>
      </c>
      <c r="I383" s="81">
        <f t="shared" ref="I383:T383" si="184">+SUM(I378:I382)</f>
        <v>0</v>
      </c>
      <c r="J383" s="81">
        <f t="shared" si="184"/>
        <v>23197.4</v>
      </c>
      <c r="K383" s="81">
        <f t="shared" si="184"/>
        <v>-2916.1200000000013</v>
      </c>
      <c r="L383" s="81">
        <f t="shared" si="184"/>
        <v>0.8600000000000001</v>
      </c>
      <c r="M383" s="81">
        <f t="shared" si="184"/>
        <v>609.23366399999975</v>
      </c>
      <c r="N383" s="81">
        <f t="shared" si="184"/>
        <v>1218.45</v>
      </c>
      <c r="O383" s="84">
        <f>+SUM(O378:O382)</f>
        <v>1827.6836639999999</v>
      </c>
      <c r="P383" s="81">
        <v>250.2</v>
      </c>
      <c r="Q383" s="81">
        <f>+SUM(Q378:Q382)</f>
        <v>0</v>
      </c>
      <c r="R383" s="81">
        <f>+SUM(R378:R382)</f>
        <v>0</v>
      </c>
      <c r="S383" s="81">
        <f t="shared" si="184"/>
        <v>0</v>
      </c>
      <c r="T383" s="81">
        <f t="shared" si="184"/>
        <v>0</v>
      </c>
      <c r="U383" s="81">
        <f>+SUM(U378:U382)</f>
        <v>20703.796335999999</v>
      </c>
      <c r="V383" s="81">
        <f>+SUM(V378:V382)</f>
        <v>18703.796335999999</v>
      </c>
    </row>
    <row r="384" spans="1:22" x14ac:dyDescent="0.25">
      <c r="A384" s="86"/>
      <c r="C384" s="144"/>
      <c r="D384" s="145"/>
      <c r="E384" s="72"/>
      <c r="F384" s="72"/>
      <c r="G384" s="81"/>
      <c r="H384" s="81"/>
      <c r="I384" s="81"/>
      <c r="J384" s="81"/>
      <c r="K384" s="81"/>
      <c r="L384" s="81"/>
      <c r="M384" s="81"/>
      <c r="N384" s="81"/>
      <c r="O384" s="84"/>
      <c r="P384" s="81"/>
      <c r="Q384" s="81"/>
      <c r="R384" s="81"/>
      <c r="S384" s="81"/>
      <c r="T384" s="81"/>
      <c r="U384" s="81"/>
      <c r="V384" s="81"/>
    </row>
    <row r="385" spans="1:22" x14ac:dyDescent="0.25">
      <c r="A385" s="86"/>
      <c r="C385" s="144"/>
      <c r="D385" s="145"/>
      <c r="E385" s="72"/>
      <c r="F385" s="72"/>
      <c r="G385" s="81"/>
      <c r="H385" s="81"/>
      <c r="I385" s="81"/>
      <c r="J385" s="81"/>
      <c r="K385" s="81"/>
      <c r="L385" s="81"/>
      <c r="M385" s="81"/>
      <c r="N385" s="81"/>
      <c r="O385" s="84"/>
      <c r="P385" s="81"/>
      <c r="Q385" s="81"/>
      <c r="R385" s="81"/>
      <c r="S385" s="81"/>
      <c r="T385" s="81"/>
      <c r="U385" s="74"/>
      <c r="V385" s="74"/>
    </row>
    <row r="386" spans="1:22" x14ac:dyDescent="0.25">
      <c r="A386" s="212" t="s">
        <v>212</v>
      </c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4"/>
    </row>
    <row r="387" spans="1:22" ht="22.5" x14ac:dyDescent="0.25">
      <c r="A387" s="37" t="s">
        <v>55</v>
      </c>
      <c r="B387" s="37" t="s">
        <v>283</v>
      </c>
      <c r="C387" s="37" t="s">
        <v>13</v>
      </c>
      <c r="D387" s="37" t="s">
        <v>66</v>
      </c>
      <c r="E387" s="37" t="s">
        <v>21</v>
      </c>
      <c r="F387" s="37" t="s">
        <v>15</v>
      </c>
      <c r="G387" s="37" t="s">
        <v>14</v>
      </c>
      <c r="H387" s="37" t="s">
        <v>52</v>
      </c>
      <c r="I387" s="37" t="s">
        <v>58</v>
      </c>
      <c r="J387" s="48" t="s">
        <v>156</v>
      </c>
      <c r="K387" s="48" t="s">
        <v>157</v>
      </c>
      <c r="L387" s="48" t="s">
        <v>158</v>
      </c>
      <c r="M387" s="48" t="s">
        <v>159</v>
      </c>
      <c r="N387" s="37" t="s">
        <v>160</v>
      </c>
      <c r="O387" s="184" t="s">
        <v>53</v>
      </c>
      <c r="P387" s="37" t="s">
        <v>54</v>
      </c>
      <c r="Q387" s="37" t="s">
        <v>16</v>
      </c>
      <c r="R387" s="37" t="s">
        <v>237</v>
      </c>
      <c r="S387" s="37" t="s">
        <v>57</v>
      </c>
      <c r="T387" s="37" t="s">
        <v>64</v>
      </c>
      <c r="U387" s="37" t="s">
        <v>62</v>
      </c>
      <c r="V387" s="37" t="s">
        <v>63</v>
      </c>
    </row>
    <row r="388" spans="1:22" x14ac:dyDescent="0.25">
      <c r="A388" s="49">
        <v>201</v>
      </c>
      <c r="B388" s="42">
        <v>1579851353</v>
      </c>
      <c r="C388" s="89" t="s">
        <v>416</v>
      </c>
      <c r="D388" s="50" t="s">
        <v>125</v>
      </c>
      <c r="E388" s="75">
        <v>16</v>
      </c>
      <c r="F388" s="66">
        <v>312.26</v>
      </c>
      <c r="G388" s="66">
        <f>E388*F388</f>
        <v>4996.16</v>
      </c>
      <c r="H388" s="66">
        <v>400</v>
      </c>
      <c r="I388" s="66"/>
      <c r="J388" s="66">
        <f>VLOOKUP($G$73,Tabisr,1)</f>
        <v>5925.91</v>
      </c>
      <c r="K388" s="68">
        <f>+G388-J388</f>
        <v>-929.75</v>
      </c>
      <c r="L388" s="69">
        <f>VLOOKUP($G$73,Tabisr,4)</f>
        <v>0.21360000000000001</v>
      </c>
      <c r="M388" s="66">
        <f>(G388-4244.01)*17.92%</f>
        <v>134.78527999999994</v>
      </c>
      <c r="N388" s="66">
        <v>388.05</v>
      </c>
      <c r="O388" s="67">
        <f>M388+N388</f>
        <v>522.83528000000001</v>
      </c>
      <c r="P388" s="66">
        <f>VLOOKUP($G$73,Tabsub,3)</f>
        <v>0</v>
      </c>
      <c r="Q388" s="66"/>
      <c r="R388" s="79"/>
      <c r="S388" s="66"/>
      <c r="T388" s="66"/>
      <c r="U388" s="68">
        <v>4873.3247199999996</v>
      </c>
      <c r="V388" s="68">
        <v>4473.3247199999996</v>
      </c>
    </row>
    <row r="389" spans="1:22" ht="12.6" customHeight="1" x14ac:dyDescent="0.25">
      <c r="A389" s="49">
        <v>200</v>
      </c>
      <c r="B389" s="33">
        <v>1585782612</v>
      </c>
      <c r="C389" s="50" t="s">
        <v>136</v>
      </c>
      <c r="D389" s="50" t="s">
        <v>68</v>
      </c>
      <c r="E389" s="52">
        <v>16</v>
      </c>
      <c r="F389" s="53">
        <v>263.56</v>
      </c>
      <c r="G389" s="53">
        <f>E389*F389</f>
        <v>4216.96</v>
      </c>
      <c r="H389" s="53">
        <v>400</v>
      </c>
      <c r="I389" s="53"/>
      <c r="J389" s="53">
        <f>VLOOKUP($G$49,Tabisr,1)</f>
        <v>2422.81</v>
      </c>
      <c r="K389" s="54">
        <f t="shared" ref="K389:K390" si="185">+G389-J389</f>
        <v>1794.15</v>
      </c>
      <c r="L389" s="56">
        <f>VLOOKUP($G$49,Tabisr,4)</f>
        <v>0.10879999999999999</v>
      </c>
      <c r="M389" s="53">
        <f>(G389-3651.01)*16%</f>
        <v>90.551999999999978</v>
      </c>
      <c r="N389" s="53">
        <v>293.25</v>
      </c>
      <c r="O389" s="185">
        <f>N389+M389</f>
        <v>383.80199999999996</v>
      </c>
      <c r="P389" s="53">
        <f>VLOOKUP($G$49,Tabsub,3)</f>
        <v>0</v>
      </c>
      <c r="Q389" s="53"/>
      <c r="R389" s="80"/>
      <c r="S389" s="53"/>
      <c r="T389" s="53"/>
      <c r="U389" s="54">
        <v>4233.1580000000004</v>
      </c>
      <c r="V389" s="54">
        <v>3833.1580000000004</v>
      </c>
    </row>
    <row r="390" spans="1:22" x14ac:dyDescent="0.25">
      <c r="A390" s="49">
        <v>202</v>
      </c>
      <c r="B390" s="33">
        <v>1581444910</v>
      </c>
      <c r="C390" s="50" t="s">
        <v>432</v>
      </c>
      <c r="D390" s="33" t="s">
        <v>68</v>
      </c>
      <c r="E390" s="49">
        <v>16</v>
      </c>
      <c r="F390" s="75">
        <v>263.56</v>
      </c>
      <c r="G390" s="66">
        <f>E390*F390</f>
        <v>4216.96</v>
      </c>
      <c r="H390" s="66">
        <v>400</v>
      </c>
      <c r="I390" s="49"/>
      <c r="J390" s="66" t="e">
        <f>VLOOKUP($G$366,Tabisr,1)</f>
        <v>#N/A</v>
      </c>
      <c r="K390" s="68" t="e">
        <f t="shared" si="185"/>
        <v>#N/A</v>
      </c>
      <c r="L390" s="69" t="e">
        <f>VLOOKUP($G$366,Tabisr,4)</f>
        <v>#N/A</v>
      </c>
      <c r="M390" s="66">
        <f>(G390-2077.51)*10.88%</f>
        <v>232.77215999999999</v>
      </c>
      <c r="N390" s="66">
        <v>121.95</v>
      </c>
      <c r="O390" s="185">
        <v>341.63</v>
      </c>
      <c r="P390" s="66"/>
      <c r="Q390" s="66"/>
      <c r="R390" s="79"/>
      <c r="S390" s="66"/>
      <c r="T390" s="66"/>
      <c r="U390" s="68">
        <v>4275.33</v>
      </c>
      <c r="V390" s="68">
        <v>3875.33</v>
      </c>
    </row>
    <row r="391" spans="1:22" x14ac:dyDescent="0.25">
      <c r="A391" s="60">
        <v>264</v>
      </c>
      <c r="B391" s="40"/>
      <c r="C391" s="90" t="s">
        <v>239</v>
      </c>
      <c r="D391" s="90" t="s">
        <v>343</v>
      </c>
      <c r="E391" s="60"/>
      <c r="F391" s="91"/>
      <c r="G391" s="92"/>
      <c r="H391" s="92"/>
      <c r="I391" s="60"/>
      <c r="J391" s="92">
        <f>VLOOKUP($G$378,Tabisr,1)</f>
        <v>4949.5600000000004</v>
      </c>
      <c r="K391" s="93">
        <f t="shared" ref="K391" si="186">+G391-J391</f>
        <v>-4949.5600000000004</v>
      </c>
      <c r="L391" s="94">
        <f>VLOOKUP($G$378,Tabisr,4)</f>
        <v>0.1792</v>
      </c>
      <c r="M391" s="92"/>
      <c r="N391" s="92"/>
      <c r="O391" s="166"/>
      <c r="P391" s="92"/>
      <c r="Q391" s="92"/>
      <c r="R391" s="173"/>
      <c r="S391" s="92"/>
      <c r="T391" s="92"/>
      <c r="U391" s="93"/>
      <c r="V391" s="93"/>
    </row>
    <row r="392" spans="1:22" x14ac:dyDescent="0.25">
      <c r="A392" s="86"/>
      <c r="C392" s="85"/>
      <c r="D392" s="42"/>
      <c r="E392" s="86"/>
      <c r="F392" s="86"/>
      <c r="G392" s="87">
        <f>+SUM(G388:G391)</f>
        <v>13430.079999999998</v>
      </c>
      <c r="H392" s="87">
        <f>+SUM(H388:H391)</f>
        <v>1200</v>
      </c>
      <c r="I392" s="87">
        <f t="shared" ref="I392:T392" si="187">+SUM(I389:I391)</f>
        <v>0</v>
      </c>
      <c r="J392" s="87" t="e">
        <f t="shared" si="187"/>
        <v>#N/A</v>
      </c>
      <c r="K392" s="87" t="e">
        <f t="shared" si="187"/>
        <v>#N/A</v>
      </c>
      <c r="L392" s="87" t="e">
        <f t="shared" si="187"/>
        <v>#N/A</v>
      </c>
      <c r="M392" s="87">
        <f t="shared" si="187"/>
        <v>323.32415999999995</v>
      </c>
      <c r="N392" s="87">
        <f t="shared" si="187"/>
        <v>415.2</v>
      </c>
      <c r="O392" s="188">
        <f>+SUM(O388:O391)</f>
        <v>1248.26728</v>
      </c>
      <c r="P392" s="87">
        <f t="shared" si="187"/>
        <v>0</v>
      </c>
      <c r="Q392" s="87">
        <f>+SUM(Q388:Q391)</f>
        <v>0</v>
      </c>
      <c r="R392" s="87">
        <f>+SUM(R388:R391)</f>
        <v>0</v>
      </c>
      <c r="S392" s="87">
        <f t="shared" si="187"/>
        <v>0</v>
      </c>
      <c r="T392" s="87">
        <f t="shared" si="187"/>
        <v>0</v>
      </c>
      <c r="U392" s="87">
        <f>+SUM(U388:U391)</f>
        <v>13381.81272</v>
      </c>
      <c r="V392" s="87">
        <f>+SUM(V388:V391)</f>
        <v>12181.81272</v>
      </c>
    </row>
    <row r="393" spans="1:22" x14ac:dyDescent="0.25">
      <c r="A393" s="86"/>
      <c r="C393" s="85"/>
      <c r="D393" s="42"/>
      <c r="E393" s="86"/>
      <c r="F393" s="86"/>
      <c r="G393" s="87"/>
      <c r="H393" s="87"/>
      <c r="I393" s="87"/>
      <c r="J393" s="87"/>
      <c r="K393" s="87"/>
      <c r="L393" s="87"/>
      <c r="M393" s="87"/>
      <c r="N393" s="87"/>
      <c r="O393" s="188"/>
      <c r="P393" s="87"/>
      <c r="Q393" s="87"/>
      <c r="R393" s="87"/>
      <c r="S393" s="87"/>
      <c r="T393" s="87"/>
      <c r="U393" s="87"/>
      <c r="V393" s="87"/>
    </row>
    <row r="394" spans="1:22" x14ac:dyDescent="0.25">
      <c r="A394" s="86"/>
      <c r="C394" s="85"/>
      <c r="D394" s="42"/>
      <c r="E394" s="86"/>
      <c r="F394" s="86"/>
      <c r="G394" s="87"/>
      <c r="H394" s="87"/>
      <c r="I394" s="87"/>
      <c r="J394" s="87"/>
      <c r="K394" s="87"/>
      <c r="L394" s="87"/>
      <c r="M394" s="87"/>
      <c r="N394" s="87"/>
      <c r="O394" s="188"/>
      <c r="P394" s="87"/>
      <c r="Q394" s="87"/>
      <c r="R394" s="87"/>
      <c r="S394" s="87"/>
      <c r="T394" s="87"/>
      <c r="U394" s="87"/>
      <c r="V394" s="87"/>
    </row>
    <row r="395" spans="1:22" x14ac:dyDescent="0.25">
      <c r="A395" s="212" t="s">
        <v>213</v>
      </c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4"/>
    </row>
    <row r="396" spans="1:22" ht="22.5" x14ac:dyDescent="0.25">
      <c r="A396" s="37" t="s">
        <v>55</v>
      </c>
      <c r="B396" s="37" t="s">
        <v>283</v>
      </c>
      <c r="C396" s="37" t="s">
        <v>13</v>
      </c>
      <c r="D396" s="37" t="s">
        <v>66</v>
      </c>
      <c r="E396" s="37" t="s">
        <v>21</v>
      </c>
      <c r="F396" s="37" t="s">
        <v>15</v>
      </c>
      <c r="G396" s="37" t="s">
        <v>14</v>
      </c>
      <c r="H396" s="37" t="s">
        <v>52</v>
      </c>
      <c r="I396" s="37" t="s">
        <v>58</v>
      </c>
      <c r="J396" s="48" t="s">
        <v>156</v>
      </c>
      <c r="K396" s="48" t="s">
        <v>157</v>
      </c>
      <c r="L396" s="48" t="s">
        <v>158</v>
      </c>
      <c r="M396" s="48" t="s">
        <v>159</v>
      </c>
      <c r="N396" s="37" t="s">
        <v>160</v>
      </c>
      <c r="O396" s="184" t="s">
        <v>53</v>
      </c>
      <c r="P396" s="37" t="s">
        <v>54</v>
      </c>
      <c r="Q396" s="37" t="s">
        <v>16</v>
      </c>
      <c r="R396" s="37" t="s">
        <v>237</v>
      </c>
      <c r="S396" s="37" t="s">
        <v>57</v>
      </c>
      <c r="T396" s="37" t="s">
        <v>64</v>
      </c>
      <c r="U396" s="37" t="s">
        <v>62</v>
      </c>
      <c r="V396" s="37" t="s">
        <v>63</v>
      </c>
    </row>
    <row r="397" spans="1:22" x14ac:dyDescent="0.25">
      <c r="A397" s="49">
        <v>203</v>
      </c>
      <c r="B397" s="33">
        <v>1541442985</v>
      </c>
      <c r="C397" s="50" t="s">
        <v>412</v>
      </c>
      <c r="D397" s="50" t="s">
        <v>125</v>
      </c>
      <c r="E397" s="75">
        <v>16</v>
      </c>
      <c r="F397" s="66">
        <v>312.26</v>
      </c>
      <c r="G397" s="66">
        <f>E397*F397</f>
        <v>4996.16</v>
      </c>
      <c r="H397" s="66">
        <v>400</v>
      </c>
      <c r="I397" s="66"/>
      <c r="J397" s="66">
        <f>VLOOKUP($G$73,Tabisr,1)</f>
        <v>5925.91</v>
      </c>
      <c r="K397" s="68">
        <f>+G397-J397</f>
        <v>-929.75</v>
      </c>
      <c r="L397" s="69">
        <f>VLOOKUP($G$73,Tabisr,4)</f>
        <v>0.21360000000000001</v>
      </c>
      <c r="M397" s="66">
        <f>(G397-4244.01)*17.92%</f>
        <v>134.78527999999994</v>
      </c>
      <c r="N397" s="66">
        <v>388.05</v>
      </c>
      <c r="O397" s="67">
        <f>M397+N397</f>
        <v>522.83528000000001</v>
      </c>
      <c r="P397" s="66">
        <f>VLOOKUP($G$73,Tabsub,3)</f>
        <v>0</v>
      </c>
      <c r="Q397" s="66"/>
      <c r="R397" s="79"/>
      <c r="S397" s="66"/>
      <c r="T397" s="66"/>
      <c r="U397" s="68">
        <v>4873.3247199999996</v>
      </c>
      <c r="V397" s="68">
        <v>4473.3247199999996</v>
      </c>
    </row>
    <row r="398" spans="1:22" x14ac:dyDescent="0.25">
      <c r="A398" s="98">
        <v>204</v>
      </c>
      <c r="B398" s="33">
        <v>1585782646</v>
      </c>
      <c r="C398" s="50" t="s">
        <v>244</v>
      </c>
      <c r="D398" s="33" t="s">
        <v>68</v>
      </c>
      <c r="E398" s="75">
        <v>16</v>
      </c>
      <c r="F398" s="75">
        <v>263.56</v>
      </c>
      <c r="G398" s="66">
        <f t="shared" ref="G398:G403" si="188">E398*F398</f>
        <v>4216.96</v>
      </c>
      <c r="H398" s="66">
        <v>400</v>
      </c>
      <c r="I398" s="142"/>
      <c r="J398" s="66">
        <f t="shared" ref="J398:J403" si="189">VLOOKUP($G$403,Tabisr,1)</f>
        <v>2422.81</v>
      </c>
      <c r="K398" s="68">
        <f t="shared" ref="K398:K399" si="190">+G398-J398</f>
        <v>1794.15</v>
      </c>
      <c r="L398" s="69">
        <f t="shared" ref="L398:L403" si="191">VLOOKUP($G$403,Tabisr,4)</f>
        <v>0.10879999999999999</v>
      </c>
      <c r="M398" s="66">
        <f>(G398-3651.01)*16%</f>
        <v>90.551999999999978</v>
      </c>
      <c r="N398" s="66">
        <v>293.25</v>
      </c>
      <c r="O398" s="67">
        <f t="shared" ref="O398:O403" si="192">M398+N398</f>
        <v>383.80199999999996</v>
      </c>
      <c r="P398" s="142"/>
      <c r="Q398" s="142"/>
      <c r="R398" s="142"/>
      <c r="S398" s="142"/>
      <c r="T398" s="142"/>
      <c r="U398" s="68">
        <v>4233.1580000000004</v>
      </c>
      <c r="V398" s="68">
        <v>3833.1580000000004</v>
      </c>
    </row>
    <row r="399" spans="1:22" x14ac:dyDescent="0.25">
      <c r="A399" s="49">
        <v>205</v>
      </c>
      <c r="B399" s="33">
        <v>1585782654</v>
      </c>
      <c r="C399" s="50" t="s">
        <v>464</v>
      </c>
      <c r="D399" s="33" t="s">
        <v>88</v>
      </c>
      <c r="E399" s="75">
        <v>16</v>
      </c>
      <c r="F399" s="75">
        <v>161.86000000000001</v>
      </c>
      <c r="G399" s="66">
        <f t="shared" si="188"/>
        <v>2589.7600000000002</v>
      </c>
      <c r="H399" s="66">
        <v>400</v>
      </c>
      <c r="I399" s="49"/>
      <c r="J399" s="66">
        <f t="shared" ref="J399" si="193">VLOOKUP($G$403,Tabisr,1)</f>
        <v>2422.81</v>
      </c>
      <c r="K399" s="68">
        <f t="shared" si="190"/>
        <v>166.95000000000027</v>
      </c>
      <c r="L399" s="69">
        <f t="shared" ref="L399" si="194">VLOOKUP($G$403,Tabisr,4)</f>
        <v>0.10879999999999999</v>
      </c>
      <c r="M399" s="66">
        <f>(G399-2077.51)*10.88%</f>
        <v>55.732800000000005</v>
      </c>
      <c r="N399" s="66">
        <v>121.95</v>
      </c>
      <c r="O399" s="67">
        <f t="shared" si="192"/>
        <v>177.68280000000001</v>
      </c>
      <c r="P399" s="66"/>
      <c r="Q399" s="66"/>
      <c r="R399" s="79"/>
      <c r="S399" s="66"/>
      <c r="T399" s="66"/>
      <c r="U399" s="68">
        <v>2937.1772000000001</v>
      </c>
      <c r="V399" s="68">
        <v>2537.1772000000001</v>
      </c>
    </row>
    <row r="400" spans="1:22" x14ac:dyDescent="0.25">
      <c r="A400" s="98">
        <v>206</v>
      </c>
      <c r="B400" s="33">
        <v>1585782664</v>
      </c>
      <c r="C400" s="50" t="s">
        <v>267</v>
      </c>
      <c r="D400" s="33" t="s">
        <v>268</v>
      </c>
      <c r="E400" s="75">
        <v>16</v>
      </c>
      <c r="F400" s="75">
        <v>207.03</v>
      </c>
      <c r="G400" s="66">
        <f t="shared" si="188"/>
        <v>3312.48</v>
      </c>
      <c r="H400" s="66">
        <v>400</v>
      </c>
      <c r="I400" s="49"/>
      <c r="J400" s="66">
        <f t="shared" si="189"/>
        <v>2422.81</v>
      </c>
      <c r="K400" s="68">
        <f>+G400-J400</f>
        <v>889.67000000000007</v>
      </c>
      <c r="L400" s="69">
        <f t="shared" si="191"/>
        <v>0.10879999999999999</v>
      </c>
      <c r="M400" s="66">
        <f>(G400-2077.51)*10.88%+29.4</f>
        <v>163.764736</v>
      </c>
      <c r="N400" s="66">
        <v>121.95</v>
      </c>
      <c r="O400" s="67">
        <f t="shared" si="192"/>
        <v>285.71473600000002</v>
      </c>
      <c r="P400" s="66"/>
      <c r="Q400" s="66"/>
      <c r="R400" s="79"/>
      <c r="S400" s="66"/>
      <c r="T400" s="66"/>
      <c r="U400" s="68">
        <v>3551.865264</v>
      </c>
      <c r="V400" s="68">
        <v>3151.865264</v>
      </c>
    </row>
    <row r="401" spans="1:23" x14ac:dyDescent="0.25">
      <c r="A401" s="98">
        <v>208</v>
      </c>
      <c r="B401" s="33">
        <v>1516390045</v>
      </c>
      <c r="C401" s="50" t="s">
        <v>324</v>
      </c>
      <c r="D401" s="33" t="s">
        <v>182</v>
      </c>
      <c r="E401" s="75">
        <v>16</v>
      </c>
      <c r="F401" s="75">
        <v>207.03</v>
      </c>
      <c r="G401" s="66">
        <f t="shared" si="188"/>
        <v>3312.48</v>
      </c>
      <c r="H401" s="66">
        <v>400</v>
      </c>
      <c r="I401" s="49"/>
      <c r="J401" s="66">
        <f t="shared" si="189"/>
        <v>2422.81</v>
      </c>
      <c r="K401" s="68">
        <f>+G401-J401</f>
        <v>889.67000000000007</v>
      </c>
      <c r="L401" s="69">
        <f t="shared" si="191"/>
        <v>0.10879999999999999</v>
      </c>
      <c r="M401" s="66">
        <f>(G401-2077.51)*10.88%+29.4</f>
        <v>163.764736</v>
      </c>
      <c r="N401" s="66">
        <v>121.95</v>
      </c>
      <c r="O401" s="67">
        <f t="shared" si="192"/>
        <v>285.71473600000002</v>
      </c>
      <c r="P401" s="66"/>
      <c r="Q401" s="66"/>
      <c r="R401" s="79"/>
      <c r="S401" s="66"/>
      <c r="T401" s="66"/>
      <c r="U401" s="68">
        <v>3551.865264</v>
      </c>
      <c r="V401" s="68">
        <v>3151.865264</v>
      </c>
    </row>
    <row r="402" spans="1:23" x14ac:dyDescent="0.25">
      <c r="A402" s="49">
        <v>207</v>
      </c>
      <c r="B402" s="33">
        <v>1576968178</v>
      </c>
      <c r="C402" s="50" t="s">
        <v>411</v>
      </c>
      <c r="D402" s="50" t="s">
        <v>126</v>
      </c>
      <c r="E402" s="75">
        <v>16</v>
      </c>
      <c r="F402" s="75">
        <v>207.03</v>
      </c>
      <c r="G402" s="66">
        <f t="shared" ref="G402" si="195">E402*F402</f>
        <v>3312.48</v>
      </c>
      <c r="H402" s="66">
        <v>400</v>
      </c>
      <c r="I402" s="49"/>
      <c r="J402" s="66">
        <f t="shared" si="189"/>
        <v>2422.81</v>
      </c>
      <c r="K402" s="68">
        <f>+G402-J402</f>
        <v>889.67000000000007</v>
      </c>
      <c r="L402" s="69">
        <f t="shared" si="191"/>
        <v>0.10879999999999999</v>
      </c>
      <c r="M402" s="66">
        <f>(G402-2077.51)*10.88%+29.4</f>
        <v>163.764736</v>
      </c>
      <c r="N402" s="66">
        <v>121.95</v>
      </c>
      <c r="O402" s="67">
        <f t="shared" ref="O402" si="196">M402+N402</f>
        <v>285.71473600000002</v>
      </c>
      <c r="P402" s="66"/>
      <c r="Q402" s="66"/>
      <c r="R402" s="79"/>
      <c r="S402" s="66"/>
      <c r="T402" s="66"/>
      <c r="U402" s="68">
        <v>3551.865264</v>
      </c>
      <c r="V402" s="68">
        <v>3151.865264</v>
      </c>
    </row>
    <row r="403" spans="1:23" x14ac:dyDescent="0.25">
      <c r="A403" s="49">
        <v>254</v>
      </c>
      <c r="B403" s="33">
        <v>1524543642</v>
      </c>
      <c r="C403" s="50" t="s">
        <v>332</v>
      </c>
      <c r="D403" s="50" t="s">
        <v>333</v>
      </c>
      <c r="E403" s="75">
        <v>16</v>
      </c>
      <c r="F403" s="75">
        <v>207.03</v>
      </c>
      <c r="G403" s="66">
        <f t="shared" si="188"/>
        <v>3312.48</v>
      </c>
      <c r="H403" s="66">
        <v>400</v>
      </c>
      <c r="I403" s="49"/>
      <c r="J403" s="66">
        <f t="shared" si="189"/>
        <v>2422.81</v>
      </c>
      <c r="K403" s="68">
        <f>+G403-J403</f>
        <v>889.67000000000007</v>
      </c>
      <c r="L403" s="69">
        <f t="shared" si="191"/>
        <v>0.10879999999999999</v>
      </c>
      <c r="M403" s="66">
        <f>(G403-2077.51)*10.88%+29.4</f>
        <v>163.764736</v>
      </c>
      <c r="N403" s="66">
        <v>121.95</v>
      </c>
      <c r="O403" s="67">
        <f t="shared" si="192"/>
        <v>285.71473600000002</v>
      </c>
      <c r="P403" s="66"/>
      <c r="Q403" s="66"/>
      <c r="R403" s="79"/>
      <c r="S403" s="66"/>
      <c r="T403" s="66"/>
      <c r="U403" s="68">
        <v>3551.865264</v>
      </c>
      <c r="V403" s="68">
        <v>3151.865264</v>
      </c>
    </row>
    <row r="404" spans="1:23" x14ac:dyDescent="0.25">
      <c r="A404" s="86"/>
      <c r="C404" s="71"/>
      <c r="D404" s="36"/>
      <c r="E404" s="72"/>
      <c r="F404" s="72"/>
      <c r="G404" s="81">
        <f>+SUM(G397:G403)</f>
        <v>25052.799999999999</v>
      </c>
      <c r="H404" s="81">
        <f>+SUM(H397:H403)</f>
        <v>2800</v>
      </c>
      <c r="I404" s="81">
        <f t="shared" ref="I404:T404" si="197">+SUM(I397:I403)</f>
        <v>0</v>
      </c>
      <c r="J404" s="81">
        <f t="shared" si="197"/>
        <v>20462.77</v>
      </c>
      <c r="K404" s="81">
        <f t="shared" si="197"/>
        <v>4590.0300000000007</v>
      </c>
      <c r="L404" s="81">
        <f t="shared" si="197"/>
        <v>0.86640000000000006</v>
      </c>
      <c r="M404" s="81">
        <f t="shared" si="197"/>
        <v>936.12902399999984</v>
      </c>
      <c r="N404" s="81">
        <f t="shared" si="197"/>
        <v>1291.0500000000002</v>
      </c>
      <c r="O404" s="84">
        <f>+SUM(O397:O403)</f>
        <v>2227.1790239999996</v>
      </c>
      <c r="P404" s="81">
        <v>625.5</v>
      </c>
      <c r="Q404" s="81">
        <f t="shared" si="197"/>
        <v>0</v>
      </c>
      <c r="R404" s="81">
        <f>+SUM(R397:R403)</f>
        <v>0</v>
      </c>
      <c r="S404" s="81">
        <f t="shared" si="197"/>
        <v>0</v>
      </c>
      <c r="T404" s="81">
        <f t="shared" si="197"/>
        <v>0</v>
      </c>
      <c r="U404" s="81">
        <f>+SUM(U397:U403)</f>
        <v>26251.120975999998</v>
      </c>
      <c r="V404" s="81">
        <f>+SUM(V397:V403)</f>
        <v>23451.120975999998</v>
      </c>
    </row>
    <row r="405" spans="1:23" ht="22.9" customHeight="1" x14ac:dyDescent="0.25">
      <c r="A405" s="86"/>
      <c r="C405" s="71"/>
      <c r="D405" s="36"/>
      <c r="E405" s="72"/>
      <c r="F405" s="72"/>
      <c r="G405" s="81"/>
      <c r="H405" s="81"/>
      <c r="I405" s="81"/>
      <c r="J405" s="81"/>
      <c r="K405" s="81"/>
      <c r="L405" s="81"/>
      <c r="M405" s="81"/>
      <c r="N405" s="81"/>
      <c r="O405" s="84"/>
      <c r="P405" s="81"/>
      <c r="Q405" s="81"/>
      <c r="R405" s="81"/>
      <c r="S405" s="81"/>
      <c r="T405" s="81"/>
      <c r="U405" s="81"/>
      <c r="V405" s="81"/>
    </row>
    <row r="406" spans="1:23" x14ac:dyDescent="0.25">
      <c r="A406" s="212" t="s">
        <v>272</v>
      </c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13"/>
      <c r="V406" s="214"/>
    </row>
    <row r="407" spans="1:23" ht="22.5" x14ac:dyDescent="0.25">
      <c r="A407" s="37" t="s">
        <v>55</v>
      </c>
      <c r="B407" s="37" t="s">
        <v>283</v>
      </c>
      <c r="C407" s="37" t="s">
        <v>13</v>
      </c>
      <c r="D407" s="37" t="s">
        <v>66</v>
      </c>
      <c r="E407" s="37" t="s">
        <v>21</v>
      </c>
      <c r="F407" s="37" t="s">
        <v>15</v>
      </c>
      <c r="G407" s="37" t="s">
        <v>14</v>
      </c>
      <c r="H407" s="37" t="s">
        <v>52</v>
      </c>
      <c r="I407" s="37" t="s">
        <v>58</v>
      </c>
      <c r="J407" s="48" t="s">
        <v>156</v>
      </c>
      <c r="K407" s="48" t="s">
        <v>157</v>
      </c>
      <c r="L407" s="48" t="s">
        <v>158</v>
      </c>
      <c r="M407" s="48" t="s">
        <v>159</v>
      </c>
      <c r="N407" s="37" t="s">
        <v>160</v>
      </c>
      <c r="O407" s="184" t="s">
        <v>53</v>
      </c>
      <c r="P407" s="37" t="s">
        <v>54</v>
      </c>
      <c r="Q407" s="37" t="s">
        <v>16</v>
      </c>
      <c r="R407" s="37" t="s">
        <v>237</v>
      </c>
      <c r="S407" s="37" t="s">
        <v>57</v>
      </c>
      <c r="T407" s="37" t="s">
        <v>64</v>
      </c>
      <c r="U407" s="37" t="s">
        <v>62</v>
      </c>
      <c r="V407" s="37" t="s">
        <v>63</v>
      </c>
    </row>
    <row r="408" spans="1:23" x14ac:dyDescent="0.25">
      <c r="A408" s="49">
        <v>208</v>
      </c>
      <c r="B408" s="33">
        <v>1585782689</v>
      </c>
      <c r="C408" s="50" t="s">
        <v>22</v>
      </c>
      <c r="D408" s="33" t="s">
        <v>173</v>
      </c>
      <c r="E408" s="49">
        <v>16</v>
      </c>
      <c r="F408" s="66">
        <v>414.83</v>
      </c>
      <c r="G408" s="66">
        <f t="shared" ref="G408:G409" si="198">E408*F408</f>
        <v>6637.28</v>
      </c>
      <c r="H408" s="66">
        <v>400</v>
      </c>
      <c r="I408" s="88"/>
      <c r="J408" s="66">
        <f>VLOOKUP($G$73,Tabisr,1)</f>
        <v>5925.91</v>
      </c>
      <c r="K408" s="68">
        <f>+G408-J408</f>
        <v>711.36999999999989</v>
      </c>
      <c r="L408" s="69">
        <f>VLOOKUP($G$73,Tabisr,4)</f>
        <v>0.21360000000000001</v>
      </c>
      <c r="M408" s="66">
        <f>(G408-4244.01)*17.92%</f>
        <v>428.87398399999995</v>
      </c>
      <c r="N408" s="66">
        <v>389.05</v>
      </c>
      <c r="O408" s="67">
        <v>690.94</v>
      </c>
      <c r="P408" s="66">
        <f>VLOOKUP($G$73,Tabsub,3)</f>
        <v>0</v>
      </c>
      <c r="Q408" s="66"/>
      <c r="R408" s="79"/>
      <c r="S408" s="66"/>
      <c r="T408" s="66"/>
      <c r="U408" s="68">
        <v>6346.34</v>
      </c>
      <c r="V408" s="68">
        <v>5946.34</v>
      </c>
    </row>
    <row r="409" spans="1:23" x14ac:dyDescent="0.25">
      <c r="A409" s="146">
        <v>209</v>
      </c>
      <c r="B409" s="33">
        <v>1585782697</v>
      </c>
      <c r="C409" s="50" t="s">
        <v>216</v>
      </c>
      <c r="D409" s="121" t="s">
        <v>173</v>
      </c>
      <c r="E409" s="49">
        <v>16</v>
      </c>
      <c r="F409" s="66">
        <v>414.83</v>
      </c>
      <c r="G409" s="66">
        <f t="shared" si="198"/>
        <v>6637.28</v>
      </c>
      <c r="H409" s="66">
        <v>400</v>
      </c>
      <c r="I409" s="88"/>
      <c r="J409" s="66">
        <f>VLOOKUP($G$73,Tabisr,1)</f>
        <v>5925.91</v>
      </c>
      <c r="K409" s="68">
        <f>+G409-J409</f>
        <v>711.36999999999989</v>
      </c>
      <c r="L409" s="69">
        <f>VLOOKUP($G$73,Tabisr,4)</f>
        <v>0.21360000000000001</v>
      </c>
      <c r="M409" s="66">
        <f>(G409-4244.01)*17.92%</f>
        <v>428.87398399999995</v>
      </c>
      <c r="N409" s="66">
        <v>389.05</v>
      </c>
      <c r="O409" s="67">
        <v>690.94</v>
      </c>
      <c r="P409" s="66">
        <f>VLOOKUP($G$73,Tabsub,3)</f>
        <v>0</v>
      </c>
      <c r="Q409" s="66"/>
      <c r="R409" s="79"/>
      <c r="S409" s="66"/>
      <c r="T409" s="66"/>
      <c r="U409" s="68">
        <v>6346.34</v>
      </c>
      <c r="V409" s="68">
        <v>5946.34</v>
      </c>
    </row>
    <row r="410" spans="1:23" x14ac:dyDescent="0.25">
      <c r="A410" s="86"/>
      <c r="C410" s="71"/>
      <c r="D410" s="36"/>
      <c r="E410" s="72"/>
      <c r="F410" s="72"/>
      <c r="G410" s="81">
        <f>SUM(G408:G409)</f>
        <v>13274.56</v>
      </c>
      <c r="H410" s="81">
        <f>SUM(H408:H409)</f>
        <v>800</v>
      </c>
      <c r="I410" s="81">
        <f t="shared" ref="I410:T410" si="199">SUM(I408:I409)</f>
        <v>0</v>
      </c>
      <c r="J410" s="81">
        <f t="shared" si="199"/>
        <v>11851.82</v>
      </c>
      <c r="K410" s="81">
        <f t="shared" si="199"/>
        <v>1422.7399999999998</v>
      </c>
      <c r="L410" s="81">
        <f t="shared" si="199"/>
        <v>0.42720000000000002</v>
      </c>
      <c r="M410" s="81">
        <f t="shared" si="199"/>
        <v>857.7479679999999</v>
      </c>
      <c r="N410" s="81">
        <f t="shared" si="199"/>
        <v>778.1</v>
      </c>
      <c r="O410" s="84">
        <f>SUM(O408:O409)</f>
        <v>1381.88</v>
      </c>
      <c r="P410" s="81">
        <f t="shared" si="199"/>
        <v>0</v>
      </c>
      <c r="Q410" s="81">
        <f t="shared" si="199"/>
        <v>0</v>
      </c>
      <c r="R410" s="81">
        <f>SUM(R408:R409)</f>
        <v>0</v>
      </c>
      <c r="S410" s="81">
        <f t="shared" si="199"/>
        <v>0</v>
      </c>
      <c r="T410" s="81">
        <f t="shared" si="199"/>
        <v>0</v>
      </c>
      <c r="U410" s="81">
        <f>SUM(U408:U409)</f>
        <v>12692.68</v>
      </c>
      <c r="V410" s="81">
        <f>SUM(V408:V409)</f>
        <v>11892.68</v>
      </c>
    </row>
    <row r="411" spans="1:23" x14ac:dyDescent="0.25">
      <c r="A411" s="86"/>
      <c r="C411" s="71"/>
      <c r="D411" s="36"/>
      <c r="E411" s="72"/>
      <c r="F411" s="72"/>
      <c r="G411" s="81"/>
      <c r="H411" s="81"/>
      <c r="I411" s="81"/>
      <c r="J411" s="81"/>
      <c r="K411" s="81"/>
      <c r="L411" s="81"/>
      <c r="M411" s="81"/>
      <c r="N411" s="81"/>
      <c r="O411" s="84"/>
      <c r="P411" s="81"/>
      <c r="Q411" s="81"/>
      <c r="R411" s="81"/>
      <c r="S411" s="81"/>
      <c r="T411" s="81"/>
      <c r="U411" s="81"/>
      <c r="V411" s="81"/>
    </row>
    <row r="412" spans="1:23" x14ac:dyDescent="0.25">
      <c r="A412" s="212" t="s">
        <v>282</v>
      </c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</row>
    <row r="413" spans="1:23" ht="22.5" x14ac:dyDescent="0.25">
      <c r="A413" s="37" t="s">
        <v>55</v>
      </c>
      <c r="B413" s="37" t="s">
        <v>283</v>
      </c>
      <c r="C413" s="37" t="s">
        <v>13</v>
      </c>
      <c r="D413" s="37" t="s">
        <v>66</v>
      </c>
      <c r="E413" s="37" t="s">
        <v>21</v>
      </c>
      <c r="F413" s="37" t="s">
        <v>15</v>
      </c>
      <c r="G413" s="37" t="s">
        <v>14</v>
      </c>
      <c r="H413" s="37" t="s">
        <v>52</v>
      </c>
      <c r="I413" s="37" t="s">
        <v>58</v>
      </c>
      <c r="J413" s="48" t="s">
        <v>156</v>
      </c>
      <c r="K413" s="48" t="s">
        <v>157</v>
      </c>
      <c r="L413" s="48" t="s">
        <v>158</v>
      </c>
      <c r="M413" s="48" t="s">
        <v>159</v>
      </c>
      <c r="N413" s="37" t="s">
        <v>160</v>
      </c>
      <c r="O413" s="184" t="s">
        <v>53</v>
      </c>
      <c r="P413" s="37" t="s">
        <v>54</v>
      </c>
      <c r="Q413" s="37" t="s">
        <v>16</v>
      </c>
      <c r="R413" s="37" t="s">
        <v>237</v>
      </c>
      <c r="S413" s="37" t="s">
        <v>57</v>
      </c>
      <c r="T413" s="37" t="s">
        <v>64</v>
      </c>
      <c r="U413" s="37" t="s">
        <v>62</v>
      </c>
      <c r="V413" s="37" t="s">
        <v>63</v>
      </c>
      <c r="W413" s="24"/>
    </row>
    <row r="414" spans="1:23" x14ac:dyDescent="0.25">
      <c r="A414" s="98">
        <v>210</v>
      </c>
      <c r="B414" s="33">
        <v>1585782701</v>
      </c>
      <c r="C414" s="50" t="s">
        <v>50</v>
      </c>
      <c r="D414" s="50" t="s">
        <v>435</v>
      </c>
      <c r="E414" s="98">
        <v>16</v>
      </c>
      <c r="F414" s="126">
        <v>661.33</v>
      </c>
      <c r="G414" s="127">
        <f>E414*F414</f>
        <v>10581.28</v>
      </c>
      <c r="H414" s="127"/>
      <c r="I414" s="127"/>
      <c r="J414" s="66">
        <f>VLOOKUP($G$234,Tabisr,1)</f>
        <v>5925.91</v>
      </c>
      <c r="K414" s="68">
        <f>+G414-J414</f>
        <v>4655.3700000000008</v>
      </c>
      <c r="L414" s="69">
        <f>VLOOKUP($G$234,Tabisr,4)</f>
        <v>0.21360000000000001</v>
      </c>
      <c r="M414" s="66">
        <f>(G414-5081.01)*21.36%</f>
        <v>1174.8576720000001</v>
      </c>
      <c r="N414" s="66">
        <v>538.20000000000005</v>
      </c>
      <c r="O414" s="67">
        <f>O319</f>
        <v>1713.0576720000001</v>
      </c>
      <c r="P414" s="127"/>
      <c r="Q414" s="127"/>
      <c r="R414" s="79"/>
      <c r="S414" s="66"/>
      <c r="T414" s="66"/>
      <c r="U414" s="66">
        <v>7498.2223279999998</v>
      </c>
      <c r="V414" s="66">
        <v>7498.2223279999998</v>
      </c>
      <c r="W414" s="24"/>
    </row>
    <row r="415" spans="1:23" ht="22.5" x14ac:dyDescent="0.25">
      <c r="A415" s="98">
        <v>288</v>
      </c>
      <c r="B415" s="33">
        <v>1585782752</v>
      </c>
      <c r="C415" s="50" t="s">
        <v>120</v>
      </c>
      <c r="D415" s="50" t="s">
        <v>403</v>
      </c>
      <c r="E415" s="98">
        <v>16</v>
      </c>
      <c r="F415" s="126">
        <v>546.1</v>
      </c>
      <c r="G415" s="127">
        <f>E415*F415</f>
        <v>8737.6</v>
      </c>
      <c r="H415" s="127"/>
      <c r="I415" s="127"/>
      <c r="J415" s="66">
        <f>VLOOKUP($G$234,Tabisr,1)</f>
        <v>5925.91</v>
      </c>
      <c r="K415" s="68">
        <f>+G415-J415</f>
        <v>2811.6900000000005</v>
      </c>
      <c r="L415" s="69">
        <f>VLOOKUP($G$234,Tabisr,4)</f>
        <v>0.21360000000000001</v>
      </c>
      <c r="M415" s="66">
        <f>(G415-5081.01)*21.36%</f>
        <v>781.04762399999993</v>
      </c>
      <c r="N415" s="66">
        <v>539.20000000000005</v>
      </c>
      <c r="O415" s="67">
        <f>O320</f>
        <v>690.94</v>
      </c>
      <c r="P415" s="127"/>
      <c r="Q415" s="127"/>
      <c r="R415" s="79"/>
      <c r="S415" s="66"/>
      <c r="T415" s="66"/>
      <c r="U415" s="66">
        <v>6846.66</v>
      </c>
      <c r="V415" s="66">
        <v>6846.66</v>
      </c>
      <c r="W415" s="24"/>
    </row>
    <row r="416" spans="1:23" x14ac:dyDescent="0.25">
      <c r="A416" s="147">
        <v>252</v>
      </c>
      <c r="B416" s="33">
        <v>1585782735</v>
      </c>
      <c r="C416" s="50" t="s">
        <v>285</v>
      </c>
      <c r="D416" s="50" t="s">
        <v>74</v>
      </c>
      <c r="E416" s="98">
        <v>16</v>
      </c>
      <c r="F416" s="126">
        <v>317.87</v>
      </c>
      <c r="G416" s="127">
        <f>E416*F416</f>
        <v>5085.92</v>
      </c>
      <c r="H416" s="127">
        <v>400</v>
      </c>
      <c r="I416" s="148"/>
      <c r="J416" s="66">
        <f>VLOOKUP($G$378,Tabisr,1)</f>
        <v>4949.5600000000004</v>
      </c>
      <c r="K416" s="68">
        <f>+G416-J416</f>
        <v>136.35999999999967</v>
      </c>
      <c r="L416" s="69">
        <f>VLOOKUP($G$378,Tabisr,4)</f>
        <v>0.1792</v>
      </c>
      <c r="M416" s="66">
        <f>(G416-4244.01)*17.92%</f>
        <v>150.870272</v>
      </c>
      <c r="N416" s="66">
        <v>388.05</v>
      </c>
      <c r="O416" s="67">
        <f>M416+N416</f>
        <v>538.92027200000007</v>
      </c>
      <c r="P416" s="127"/>
      <c r="Q416" s="127"/>
      <c r="R416" s="79"/>
      <c r="S416" s="66"/>
      <c r="T416" s="66"/>
      <c r="U416" s="128">
        <v>3396.9997279999998</v>
      </c>
      <c r="V416" s="128">
        <v>2996.9997279999998</v>
      </c>
      <c r="W416" s="24"/>
    </row>
    <row r="417" spans="1:23" x14ac:dyDescent="0.25">
      <c r="A417" s="147">
        <v>214</v>
      </c>
      <c r="B417" s="33">
        <v>1585782760</v>
      </c>
      <c r="C417" s="50" t="s">
        <v>257</v>
      </c>
      <c r="D417" s="50" t="s">
        <v>233</v>
      </c>
      <c r="E417" s="98">
        <v>16</v>
      </c>
      <c r="F417" s="126">
        <v>401.66</v>
      </c>
      <c r="G417" s="127">
        <f t="shared" ref="G417" si="200">E417*F417</f>
        <v>6426.56</v>
      </c>
      <c r="H417" s="127">
        <v>400</v>
      </c>
      <c r="I417" s="148"/>
      <c r="J417" s="66">
        <f>VLOOKUP($G$234,Tabisr,1)</f>
        <v>5925.91</v>
      </c>
      <c r="K417" s="68">
        <f>+G417-J417</f>
        <v>500.65000000000055</v>
      </c>
      <c r="L417" s="69" t="e">
        <f>VLOOKUP($G$220,Tabisr,4)</f>
        <v>#N/A</v>
      </c>
      <c r="M417" s="128" t="e">
        <f>+K417*L417</f>
        <v>#N/A</v>
      </c>
      <c r="N417" s="66" t="e">
        <f>VLOOKUP($G$220,Tabisr,3)</f>
        <v>#N/A</v>
      </c>
      <c r="O417" s="196">
        <v>673.07</v>
      </c>
      <c r="P417" s="148"/>
      <c r="Q417" s="148"/>
      <c r="R417" s="137"/>
      <c r="S417" s="128"/>
      <c r="T417" s="128"/>
      <c r="U417" s="128">
        <v>5153.4900000000007</v>
      </c>
      <c r="V417" s="128">
        <v>4753.4900000000007</v>
      </c>
      <c r="W417" s="24"/>
    </row>
    <row r="418" spans="1:23" x14ac:dyDescent="0.25">
      <c r="A418" s="147">
        <v>215</v>
      </c>
      <c r="B418" s="33">
        <v>1585782743</v>
      </c>
      <c r="C418" s="50" t="s">
        <v>171</v>
      </c>
      <c r="D418" s="50" t="s">
        <v>404</v>
      </c>
      <c r="E418" s="98">
        <v>16</v>
      </c>
      <c r="F418" s="126">
        <v>478.25</v>
      </c>
      <c r="G418" s="127">
        <f t="shared" ref="G418:G445" si="201">E418*F418</f>
        <v>7652</v>
      </c>
      <c r="H418" s="127">
        <v>400</v>
      </c>
      <c r="I418" s="148"/>
      <c r="J418" s="66">
        <f>VLOOKUP($G$234,Tabisr,1)</f>
        <v>5925.91</v>
      </c>
      <c r="K418" s="68">
        <f>+G418-J418</f>
        <v>1726.0900000000001</v>
      </c>
      <c r="L418" s="69" t="e">
        <f>VLOOKUP($G$220,Tabisr,4)</f>
        <v>#N/A</v>
      </c>
      <c r="M418" s="128" t="e">
        <f>+K418*L418</f>
        <v>#N/A</v>
      </c>
      <c r="N418" s="66" t="e">
        <f>VLOOKUP($G$220,Tabisr,3)</f>
        <v>#N/A</v>
      </c>
      <c r="O418" s="196">
        <v>673.07</v>
      </c>
      <c r="P418" s="148"/>
      <c r="Q418" s="148"/>
      <c r="R418" s="137"/>
      <c r="S418" s="128"/>
      <c r="T418" s="128"/>
      <c r="U418" s="128">
        <v>5028.93</v>
      </c>
      <c r="V418" s="128">
        <v>4628.93</v>
      </c>
      <c r="W418" s="24"/>
    </row>
    <row r="419" spans="1:23" x14ac:dyDescent="0.25">
      <c r="A419" s="96"/>
      <c r="B419" s="40"/>
      <c r="C419" s="149" t="s">
        <v>239</v>
      </c>
      <c r="D419" s="90" t="s">
        <v>233</v>
      </c>
      <c r="E419" s="96"/>
      <c r="F419" s="150"/>
      <c r="G419" s="151"/>
      <c r="H419" s="151"/>
      <c r="I419" s="151"/>
      <c r="J419" s="92"/>
      <c r="K419" s="93"/>
      <c r="L419" s="94"/>
      <c r="M419" s="92"/>
      <c r="N419" s="92"/>
      <c r="O419" s="198"/>
      <c r="P419" s="151"/>
      <c r="Q419" s="151"/>
      <c r="R419" s="173"/>
      <c r="S419" s="92"/>
      <c r="T419" s="92"/>
      <c r="U419" s="92"/>
      <c r="V419" s="92"/>
    </row>
    <row r="420" spans="1:23" x14ac:dyDescent="0.25">
      <c r="A420" s="96">
        <v>266</v>
      </c>
      <c r="B420" s="40"/>
      <c r="C420" s="39" t="s">
        <v>239</v>
      </c>
      <c r="D420" s="90" t="s">
        <v>74</v>
      </c>
      <c r="E420" s="96"/>
      <c r="F420" s="150"/>
      <c r="G420" s="151"/>
      <c r="H420" s="151"/>
      <c r="I420" s="151"/>
      <c r="J420" s="92"/>
      <c r="K420" s="93"/>
      <c r="L420" s="94"/>
      <c r="M420" s="92"/>
      <c r="N420" s="92"/>
      <c r="O420" s="198"/>
      <c r="P420" s="151"/>
      <c r="Q420" s="151"/>
      <c r="R420" s="173"/>
      <c r="S420" s="92"/>
      <c r="T420" s="92"/>
      <c r="U420" s="92"/>
      <c r="V420" s="92"/>
    </row>
    <row r="421" spans="1:23" x14ac:dyDescent="0.25">
      <c r="A421" s="49">
        <v>253</v>
      </c>
      <c r="B421" s="33">
        <v>1568724706</v>
      </c>
      <c r="C421" s="89" t="s">
        <v>356</v>
      </c>
      <c r="D421" s="89" t="s">
        <v>74</v>
      </c>
      <c r="E421" s="98">
        <v>16</v>
      </c>
      <c r="F421" s="126">
        <v>317.87</v>
      </c>
      <c r="G421" s="127">
        <f>E421*F421</f>
        <v>5085.92</v>
      </c>
      <c r="H421" s="127">
        <v>400</v>
      </c>
      <c r="I421" s="127"/>
      <c r="J421" s="66">
        <f t="shared" ref="J421:J433" si="202">VLOOKUP($G$378,Tabisr,1)</f>
        <v>4949.5600000000004</v>
      </c>
      <c r="K421" s="68">
        <f t="shared" ref="K421" si="203">+G421-J421</f>
        <v>136.35999999999967</v>
      </c>
      <c r="L421" s="69">
        <f t="shared" ref="L421:L433" si="204">VLOOKUP($G$378,Tabisr,4)</f>
        <v>0.1792</v>
      </c>
      <c r="M421" s="66">
        <f t="shared" ref="M421" si="205">(G421-4244.01)*17.92%</f>
        <v>150.870272</v>
      </c>
      <c r="N421" s="66">
        <v>389.05</v>
      </c>
      <c r="O421" s="67">
        <v>488.66</v>
      </c>
      <c r="P421" s="127"/>
      <c r="Q421" s="127"/>
      <c r="R421" s="79"/>
      <c r="S421" s="66"/>
      <c r="T421" s="66"/>
      <c r="U421" s="66">
        <v>3597.26</v>
      </c>
      <c r="V421" s="66">
        <v>3197.26</v>
      </c>
    </row>
    <row r="422" spans="1:23" x14ac:dyDescent="0.25">
      <c r="A422" s="147">
        <v>222</v>
      </c>
      <c r="B422" s="33">
        <v>1585782824</v>
      </c>
      <c r="C422" s="50" t="s">
        <v>46</v>
      </c>
      <c r="D422" s="136" t="s">
        <v>74</v>
      </c>
      <c r="E422" s="98">
        <v>16</v>
      </c>
      <c r="F422" s="152">
        <v>317.87</v>
      </c>
      <c r="G422" s="148">
        <f t="shared" si="201"/>
        <v>5085.92</v>
      </c>
      <c r="H422" s="127">
        <v>400</v>
      </c>
      <c r="I422" s="148"/>
      <c r="J422" s="66">
        <f t="shared" si="202"/>
        <v>4949.5600000000004</v>
      </c>
      <c r="K422" s="68">
        <f t="shared" ref="K422:K447" si="206">+G422-J422</f>
        <v>136.35999999999967</v>
      </c>
      <c r="L422" s="69">
        <f t="shared" si="204"/>
        <v>0.1792</v>
      </c>
      <c r="M422" s="66">
        <f t="shared" ref="M422:M447" si="207">(G422-4244.01)*17.92%</f>
        <v>150.870272</v>
      </c>
      <c r="N422" s="66">
        <v>391.05</v>
      </c>
      <c r="O422" s="67">
        <v>488.66</v>
      </c>
      <c r="P422" s="148"/>
      <c r="Q422" s="148"/>
      <c r="R422" s="137"/>
      <c r="S422" s="128"/>
      <c r="T422" s="128"/>
      <c r="U422" s="128">
        <v>4997.26</v>
      </c>
      <c r="V422" s="128">
        <v>4597.26</v>
      </c>
    </row>
    <row r="423" spans="1:23" x14ac:dyDescent="0.25">
      <c r="A423" s="98">
        <v>256</v>
      </c>
      <c r="B423" s="33">
        <v>1510046561</v>
      </c>
      <c r="C423" s="50" t="s">
        <v>460</v>
      </c>
      <c r="D423" s="50" t="s">
        <v>74</v>
      </c>
      <c r="E423" s="98">
        <v>16</v>
      </c>
      <c r="F423" s="126">
        <v>317.87</v>
      </c>
      <c r="G423" s="127">
        <f t="shared" ref="G423" si="208">E423*F423</f>
        <v>5085.92</v>
      </c>
      <c r="H423" s="127">
        <v>400</v>
      </c>
      <c r="I423" s="127"/>
      <c r="J423" s="66">
        <f t="shared" si="202"/>
        <v>4949.5600000000004</v>
      </c>
      <c r="K423" s="68">
        <f t="shared" si="206"/>
        <v>136.35999999999967</v>
      </c>
      <c r="L423" s="69">
        <f t="shared" si="204"/>
        <v>0.1792</v>
      </c>
      <c r="M423" s="66">
        <f t="shared" si="207"/>
        <v>150.870272</v>
      </c>
      <c r="N423" s="66">
        <v>394.05</v>
      </c>
      <c r="O423" s="67">
        <v>488.66</v>
      </c>
      <c r="P423" s="127"/>
      <c r="Q423" s="127"/>
      <c r="R423" s="79"/>
      <c r="S423" s="66"/>
      <c r="T423" s="66"/>
      <c r="U423" s="66">
        <v>4072.26</v>
      </c>
      <c r="V423" s="66">
        <v>3672.26</v>
      </c>
    </row>
    <row r="424" spans="1:23" x14ac:dyDescent="0.25">
      <c r="A424" s="98">
        <v>262</v>
      </c>
      <c r="B424" s="33">
        <v>1574750660</v>
      </c>
      <c r="C424" s="50" t="s">
        <v>459</v>
      </c>
      <c r="D424" s="50" t="s">
        <v>74</v>
      </c>
      <c r="E424" s="98">
        <v>16</v>
      </c>
      <c r="F424" s="126">
        <v>317.87</v>
      </c>
      <c r="G424" s="127">
        <f t="shared" ref="G424" si="209">E424*F424</f>
        <v>5085.92</v>
      </c>
      <c r="H424" s="127">
        <v>400</v>
      </c>
      <c r="I424" s="127"/>
      <c r="J424" s="66">
        <f t="shared" si="202"/>
        <v>4949.5600000000004</v>
      </c>
      <c r="K424" s="68">
        <f t="shared" ref="K424" si="210">+G424-J424</f>
        <v>136.35999999999967</v>
      </c>
      <c r="L424" s="69">
        <f t="shared" si="204"/>
        <v>0.1792</v>
      </c>
      <c r="M424" s="66">
        <f t="shared" ref="M424" si="211">(G424-4244.01)*17.92%</f>
        <v>150.870272</v>
      </c>
      <c r="N424" s="66">
        <v>394.05</v>
      </c>
      <c r="O424" s="67">
        <v>488.66</v>
      </c>
      <c r="P424" s="127"/>
      <c r="Q424" s="127"/>
      <c r="R424" s="79"/>
      <c r="S424" s="66"/>
      <c r="T424" s="66"/>
      <c r="U424" s="66">
        <v>3447.26</v>
      </c>
      <c r="V424" s="66">
        <v>3047.26</v>
      </c>
    </row>
    <row r="425" spans="1:23" x14ac:dyDescent="0.25">
      <c r="A425" s="98">
        <v>223</v>
      </c>
      <c r="B425" s="38">
        <v>1515166858</v>
      </c>
      <c r="C425" s="50" t="s">
        <v>463</v>
      </c>
      <c r="D425" s="50" t="s">
        <v>74</v>
      </c>
      <c r="E425" s="98">
        <v>16</v>
      </c>
      <c r="F425" s="126">
        <v>317.87</v>
      </c>
      <c r="G425" s="127">
        <f t="shared" ref="G425" si="212">E425*F425</f>
        <v>5085.92</v>
      </c>
      <c r="H425" s="127">
        <v>400</v>
      </c>
      <c r="I425" s="127"/>
      <c r="J425" s="66">
        <f t="shared" si="202"/>
        <v>4949.5600000000004</v>
      </c>
      <c r="K425" s="68">
        <f t="shared" ref="K425" si="213">+G425-J425</f>
        <v>136.35999999999967</v>
      </c>
      <c r="L425" s="69">
        <f t="shared" si="204"/>
        <v>0.1792</v>
      </c>
      <c r="M425" s="66">
        <f t="shared" ref="M425" si="214">(G425-4244.01)*17.92%</f>
        <v>150.870272</v>
      </c>
      <c r="N425" s="66">
        <v>394.05</v>
      </c>
      <c r="O425" s="67">
        <v>488.66</v>
      </c>
      <c r="P425" s="127"/>
      <c r="Q425" s="127"/>
      <c r="R425" s="79"/>
      <c r="S425" s="66"/>
      <c r="T425" s="66"/>
      <c r="U425" s="66">
        <v>3947.26</v>
      </c>
      <c r="V425" s="66">
        <v>3547.26</v>
      </c>
    </row>
    <row r="426" spans="1:23" x14ac:dyDescent="0.25">
      <c r="A426" s="98">
        <v>290</v>
      </c>
      <c r="B426" s="33">
        <v>1579168948</v>
      </c>
      <c r="C426" s="50" t="s">
        <v>410</v>
      </c>
      <c r="D426" s="50" t="s">
        <v>74</v>
      </c>
      <c r="E426" s="98">
        <v>16</v>
      </c>
      <c r="F426" s="126">
        <v>317.87</v>
      </c>
      <c r="G426" s="127">
        <f>E426*F426</f>
        <v>5085.92</v>
      </c>
      <c r="H426" s="127">
        <v>400</v>
      </c>
      <c r="I426" s="127"/>
      <c r="J426" s="66">
        <f t="shared" ref="J426:J441" si="215">VLOOKUP($G$378,Tabisr,1)</f>
        <v>4949.5600000000004</v>
      </c>
      <c r="K426" s="68">
        <f>+G426-J426</f>
        <v>136.35999999999967</v>
      </c>
      <c r="L426" s="69">
        <f t="shared" ref="L426:L441" si="216">VLOOKUP($G$378,Tabisr,4)</f>
        <v>0.1792</v>
      </c>
      <c r="M426" s="66">
        <f>(G426-4244.01)*17.92%</f>
        <v>150.870272</v>
      </c>
      <c r="N426" s="66">
        <v>398.05</v>
      </c>
      <c r="O426" s="67">
        <v>488.66</v>
      </c>
      <c r="P426" s="127"/>
      <c r="Q426" s="127"/>
      <c r="R426" s="79"/>
      <c r="S426" s="66"/>
      <c r="T426" s="66"/>
      <c r="U426" s="66">
        <v>2997.26</v>
      </c>
      <c r="V426" s="66">
        <v>2597.2600000000002</v>
      </c>
    </row>
    <row r="427" spans="1:23" x14ac:dyDescent="0.25">
      <c r="A427" s="98">
        <v>220</v>
      </c>
      <c r="B427" s="33">
        <v>1594832139</v>
      </c>
      <c r="C427" s="50" t="s">
        <v>462</v>
      </c>
      <c r="D427" s="50" t="s">
        <v>74</v>
      </c>
      <c r="E427" s="98">
        <v>16</v>
      </c>
      <c r="F427" s="126">
        <v>317.87</v>
      </c>
      <c r="G427" s="127">
        <f t="shared" ref="G427" si="217">E427*F427</f>
        <v>5085.92</v>
      </c>
      <c r="H427" s="127">
        <v>400</v>
      </c>
      <c r="I427" s="148"/>
      <c r="J427" s="66">
        <f t="shared" si="215"/>
        <v>4949.5600000000004</v>
      </c>
      <c r="K427" s="68">
        <f t="shared" ref="K427" si="218">+G427-J427</f>
        <v>136.35999999999967</v>
      </c>
      <c r="L427" s="69">
        <f t="shared" si="216"/>
        <v>0.1792</v>
      </c>
      <c r="M427" s="66">
        <f t="shared" ref="M427" si="219">(G427-4244.01)*17.92%</f>
        <v>150.870272</v>
      </c>
      <c r="N427" s="66">
        <v>402.05</v>
      </c>
      <c r="O427" s="67">
        <v>488.66</v>
      </c>
      <c r="P427" s="148"/>
      <c r="Q427" s="148"/>
      <c r="R427" s="137"/>
      <c r="S427" s="128"/>
      <c r="T427" s="128"/>
      <c r="U427" s="128">
        <v>3447.26</v>
      </c>
      <c r="V427" s="128">
        <v>3047.26</v>
      </c>
    </row>
    <row r="428" spans="1:23" x14ac:dyDescent="0.25">
      <c r="A428" s="98">
        <v>235</v>
      </c>
      <c r="B428" s="33">
        <v>1520239084</v>
      </c>
      <c r="C428" s="50" t="s">
        <v>465</v>
      </c>
      <c r="D428" s="50" t="s">
        <v>74</v>
      </c>
      <c r="E428" s="98">
        <v>16</v>
      </c>
      <c r="F428" s="126">
        <v>317.87</v>
      </c>
      <c r="G428" s="127">
        <f t="shared" ref="G428" si="220">E428*F428</f>
        <v>5085.92</v>
      </c>
      <c r="H428" s="127">
        <v>400</v>
      </c>
      <c r="I428" s="148"/>
      <c r="J428" s="66">
        <f t="shared" si="215"/>
        <v>4949.5600000000004</v>
      </c>
      <c r="K428" s="68">
        <f t="shared" ref="K428" si="221">+G428-J428</f>
        <v>136.35999999999967</v>
      </c>
      <c r="L428" s="69">
        <f t="shared" si="216"/>
        <v>0.1792</v>
      </c>
      <c r="M428" s="66">
        <f t="shared" ref="M428" si="222">(G428-4244.01)*17.92%</f>
        <v>150.870272</v>
      </c>
      <c r="N428" s="66">
        <v>402.05</v>
      </c>
      <c r="O428" s="67">
        <v>488.66</v>
      </c>
      <c r="P428" s="148"/>
      <c r="Q428" s="148"/>
      <c r="R428" s="137"/>
      <c r="S428" s="128"/>
      <c r="T428" s="128"/>
      <c r="U428" s="128">
        <v>4072.26</v>
      </c>
      <c r="V428" s="128">
        <v>3672.26</v>
      </c>
    </row>
    <row r="429" spans="1:23" x14ac:dyDescent="0.25">
      <c r="A429" s="113">
        <v>231</v>
      </c>
      <c r="B429" s="44"/>
      <c r="C429" s="114" t="s">
        <v>175</v>
      </c>
      <c r="D429" s="114" t="s">
        <v>96</v>
      </c>
      <c r="E429" s="113">
        <v>16</v>
      </c>
      <c r="F429" s="153">
        <v>317.87</v>
      </c>
      <c r="G429" s="154">
        <f t="shared" ref="G429:G435" si="223">E429*F429</f>
        <v>5085.92</v>
      </c>
      <c r="H429" s="154">
        <v>400</v>
      </c>
      <c r="I429" s="154"/>
      <c r="J429" s="117">
        <f t="shared" ref="J429" si="224">VLOOKUP($G$378,Tabisr,1)</f>
        <v>4949.5600000000004</v>
      </c>
      <c r="K429" s="119">
        <f t="shared" ref="K429:K435" si="225">+G429-J429</f>
        <v>136.35999999999967</v>
      </c>
      <c r="L429" s="120">
        <f t="shared" ref="L429" si="226">VLOOKUP($G$378,Tabisr,4)</f>
        <v>0.1792</v>
      </c>
      <c r="M429" s="117">
        <f t="shared" ref="M429:M435" si="227">(G429-4244.01)*17.92%</f>
        <v>150.870272</v>
      </c>
      <c r="N429" s="117">
        <v>398.05</v>
      </c>
      <c r="O429" s="194">
        <v>488.66</v>
      </c>
      <c r="P429" s="154"/>
      <c r="Q429" s="154"/>
      <c r="R429" s="135"/>
      <c r="S429" s="117"/>
      <c r="T429" s="117"/>
      <c r="U429" s="117">
        <v>4022.26</v>
      </c>
      <c r="V429" s="117">
        <v>3622.26</v>
      </c>
    </row>
    <row r="430" spans="1:23" x14ac:dyDescent="0.25">
      <c r="A430" s="98">
        <v>257</v>
      </c>
      <c r="B430" s="33">
        <v>1585782913</v>
      </c>
      <c r="C430" s="50" t="s">
        <v>479</v>
      </c>
      <c r="D430" s="50" t="s">
        <v>480</v>
      </c>
      <c r="E430" s="98">
        <v>16</v>
      </c>
      <c r="F430" s="126">
        <v>317.87</v>
      </c>
      <c r="G430" s="127">
        <f t="shared" si="223"/>
        <v>5085.92</v>
      </c>
      <c r="H430" s="127">
        <v>400</v>
      </c>
      <c r="I430" s="148"/>
      <c r="J430" s="66">
        <f t="shared" si="215"/>
        <v>4949.5600000000004</v>
      </c>
      <c r="K430" s="68">
        <f t="shared" si="225"/>
        <v>136.35999999999967</v>
      </c>
      <c r="L430" s="69">
        <f t="shared" si="216"/>
        <v>0.1792</v>
      </c>
      <c r="M430" s="66">
        <f t="shared" si="227"/>
        <v>150.870272</v>
      </c>
      <c r="N430" s="66">
        <v>402.05</v>
      </c>
      <c r="O430" s="67">
        <v>488.66</v>
      </c>
      <c r="P430" s="148"/>
      <c r="Q430" s="148"/>
      <c r="R430" s="137"/>
      <c r="S430" s="128"/>
      <c r="T430" s="128"/>
      <c r="U430" s="128">
        <v>4997.26</v>
      </c>
      <c r="V430" s="128">
        <v>4597.26</v>
      </c>
    </row>
    <row r="431" spans="1:23" x14ac:dyDescent="0.25">
      <c r="A431" s="98">
        <v>216</v>
      </c>
      <c r="B431" s="33">
        <v>1521654672</v>
      </c>
      <c r="C431" s="50" t="s">
        <v>329</v>
      </c>
      <c r="D431" s="50" t="s">
        <v>96</v>
      </c>
      <c r="E431" s="98">
        <v>16</v>
      </c>
      <c r="F431" s="126">
        <v>317.87</v>
      </c>
      <c r="G431" s="127">
        <f t="shared" si="223"/>
        <v>5085.92</v>
      </c>
      <c r="H431" s="127">
        <v>400</v>
      </c>
      <c r="I431" s="127"/>
      <c r="J431" s="66">
        <f t="shared" si="202"/>
        <v>4949.5600000000004</v>
      </c>
      <c r="K431" s="68">
        <f t="shared" si="225"/>
        <v>136.35999999999967</v>
      </c>
      <c r="L431" s="69">
        <f t="shared" si="204"/>
        <v>0.1792</v>
      </c>
      <c r="M431" s="66">
        <f t="shared" si="227"/>
        <v>150.870272</v>
      </c>
      <c r="N431" s="66">
        <v>393.05</v>
      </c>
      <c r="O431" s="67">
        <v>488.66</v>
      </c>
      <c r="P431" s="127"/>
      <c r="Q431" s="127"/>
      <c r="R431" s="79"/>
      <c r="S431" s="66"/>
      <c r="T431" s="66"/>
      <c r="U431" s="66">
        <v>3062.26</v>
      </c>
      <c r="V431" s="66">
        <v>2662.26</v>
      </c>
    </row>
    <row r="432" spans="1:23" x14ac:dyDescent="0.25">
      <c r="A432" s="49">
        <v>241</v>
      </c>
      <c r="B432" s="33">
        <v>1585782948</v>
      </c>
      <c r="C432" s="50" t="s">
        <v>263</v>
      </c>
      <c r="D432" s="50" t="s">
        <v>96</v>
      </c>
      <c r="E432" s="98">
        <v>16</v>
      </c>
      <c r="F432" s="126">
        <v>317.87</v>
      </c>
      <c r="G432" s="127">
        <f t="shared" si="223"/>
        <v>5085.92</v>
      </c>
      <c r="H432" s="127">
        <v>400</v>
      </c>
      <c r="I432" s="148"/>
      <c r="J432" s="66">
        <f t="shared" si="202"/>
        <v>4949.5600000000004</v>
      </c>
      <c r="K432" s="68">
        <f t="shared" si="225"/>
        <v>136.35999999999967</v>
      </c>
      <c r="L432" s="69">
        <f t="shared" si="204"/>
        <v>0.1792</v>
      </c>
      <c r="M432" s="66">
        <f t="shared" si="227"/>
        <v>150.870272</v>
      </c>
      <c r="N432" s="66">
        <v>414.05</v>
      </c>
      <c r="O432" s="67">
        <v>488.66</v>
      </c>
      <c r="P432" s="127"/>
      <c r="Q432" s="127"/>
      <c r="R432" s="137"/>
      <c r="S432" s="128"/>
      <c r="T432" s="128"/>
      <c r="U432" s="128">
        <v>4247.26</v>
      </c>
      <c r="V432" s="128">
        <v>3847.26</v>
      </c>
    </row>
    <row r="433" spans="1:22" x14ac:dyDescent="0.25">
      <c r="A433" s="98">
        <v>240</v>
      </c>
      <c r="B433" s="33">
        <v>1588823556</v>
      </c>
      <c r="C433" s="50" t="s">
        <v>303</v>
      </c>
      <c r="D433" s="50" t="s">
        <v>96</v>
      </c>
      <c r="E433" s="98">
        <v>16</v>
      </c>
      <c r="F433" s="126">
        <v>317.87</v>
      </c>
      <c r="G433" s="127">
        <f>E433*F433</f>
        <v>5085.92</v>
      </c>
      <c r="H433" s="127">
        <v>400</v>
      </c>
      <c r="I433" s="148"/>
      <c r="J433" s="66">
        <f t="shared" si="202"/>
        <v>4949.5600000000004</v>
      </c>
      <c r="K433" s="68">
        <f>+G433-J433</f>
        <v>136.35999999999967</v>
      </c>
      <c r="L433" s="69">
        <f t="shared" si="204"/>
        <v>0.1792</v>
      </c>
      <c r="M433" s="66">
        <f>(G433-4244.01)*17.92%</f>
        <v>150.870272</v>
      </c>
      <c r="N433" s="66">
        <v>390.05</v>
      </c>
      <c r="O433" s="67">
        <v>488.66</v>
      </c>
      <c r="P433" s="127"/>
      <c r="Q433" s="127"/>
      <c r="R433" s="79"/>
      <c r="S433" s="66"/>
      <c r="T433" s="66"/>
      <c r="U433" s="128">
        <v>4197.26</v>
      </c>
      <c r="V433" s="128">
        <v>3797.26</v>
      </c>
    </row>
    <row r="434" spans="1:22" x14ac:dyDescent="0.25">
      <c r="A434" s="98">
        <v>217</v>
      </c>
      <c r="B434" s="163">
        <v>1585782778</v>
      </c>
      <c r="C434" s="50" t="s">
        <v>447</v>
      </c>
      <c r="D434" s="50" t="s">
        <v>96</v>
      </c>
      <c r="E434" s="98">
        <v>10</v>
      </c>
      <c r="F434" s="126">
        <v>317.87</v>
      </c>
      <c r="G434" s="127">
        <f t="shared" si="223"/>
        <v>3178.7</v>
      </c>
      <c r="H434" s="127">
        <v>400</v>
      </c>
      <c r="I434" s="127"/>
      <c r="J434" s="66">
        <f t="shared" ref="J434" si="228">VLOOKUP($G$365,Tabisr,1)</f>
        <v>18837.759999999998</v>
      </c>
      <c r="K434" s="68">
        <f t="shared" si="225"/>
        <v>-15659.059999999998</v>
      </c>
      <c r="L434" s="69">
        <f t="shared" ref="L434" si="229">VLOOKUP($G$365,Tabisr,4)</f>
        <v>0.3</v>
      </c>
      <c r="M434" s="66">
        <f t="shared" si="227"/>
        <v>-190.9035520000001</v>
      </c>
      <c r="N434" s="66">
        <v>399.05</v>
      </c>
      <c r="O434" s="67">
        <v>488.66</v>
      </c>
      <c r="P434" s="127"/>
      <c r="Q434" s="127"/>
      <c r="R434" s="79"/>
      <c r="S434" s="66"/>
      <c r="T434" s="66"/>
      <c r="U434" s="66">
        <v>2885.04</v>
      </c>
      <c r="V434" s="66">
        <v>2485.04</v>
      </c>
    </row>
    <row r="435" spans="1:22" x14ac:dyDescent="0.25">
      <c r="A435" s="98">
        <v>221</v>
      </c>
      <c r="B435" s="33">
        <v>1565222394</v>
      </c>
      <c r="C435" s="50" t="s">
        <v>474</v>
      </c>
      <c r="D435" s="50" t="s">
        <v>96</v>
      </c>
      <c r="E435" s="98">
        <v>16</v>
      </c>
      <c r="F435" s="152">
        <v>317.87</v>
      </c>
      <c r="G435" s="148">
        <f t="shared" si="223"/>
        <v>5085.92</v>
      </c>
      <c r="H435" s="127">
        <v>400</v>
      </c>
      <c r="I435" s="148"/>
      <c r="J435" s="66">
        <f t="shared" si="215"/>
        <v>4949.5600000000004</v>
      </c>
      <c r="K435" s="68">
        <f t="shared" si="225"/>
        <v>136.35999999999967</v>
      </c>
      <c r="L435" s="69">
        <f t="shared" si="216"/>
        <v>0.1792</v>
      </c>
      <c r="M435" s="66">
        <f t="shared" si="227"/>
        <v>150.870272</v>
      </c>
      <c r="N435" s="66">
        <v>403.05</v>
      </c>
      <c r="O435" s="67">
        <v>488.66</v>
      </c>
      <c r="P435" s="148"/>
      <c r="Q435" s="148"/>
      <c r="R435" s="137"/>
      <c r="S435" s="128"/>
      <c r="T435" s="128"/>
      <c r="U435" s="128">
        <v>4997.26</v>
      </c>
      <c r="V435" s="128">
        <v>4597.26</v>
      </c>
    </row>
    <row r="436" spans="1:22" x14ac:dyDescent="0.25">
      <c r="A436" s="147">
        <v>224</v>
      </c>
      <c r="B436" s="33">
        <v>1585782834</v>
      </c>
      <c r="C436" s="50" t="s">
        <v>121</v>
      </c>
      <c r="D436" s="136" t="s">
        <v>96</v>
      </c>
      <c r="E436" s="98">
        <v>16</v>
      </c>
      <c r="F436" s="152">
        <v>317.87</v>
      </c>
      <c r="G436" s="148">
        <f t="shared" si="201"/>
        <v>5085.92</v>
      </c>
      <c r="H436" s="127">
        <v>400</v>
      </c>
      <c r="I436" s="148"/>
      <c r="J436" s="66">
        <f t="shared" si="215"/>
        <v>4949.5600000000004</v>
      </c>
      <c r="K436" s="68">
        <f t="shared" si="206"/>
        <v>136.35999999999967</v>
      </c>
      <c r="L436" s="69">
        <f t="shared" si="216"/>
        <v>0.1792</v>
      </c>
      <c r="M436" s="66">
        <f t="shared" si="207"/>
        <v>150.870272</v>
      </c>
      <c r="N436" s="66">
        <v>403.05</v>
      </c>
      <c r="O436" s="67">
        <v>488.66</v>
      </c>
      <c r="P436" s="148"/>
      <c r="Q436" s="148"/>
      <c r="R436" s="137"/>
      <c r="S436" s="128"/>
      <c r="T436" s="128"/>
      <c r="U436" s="128">
        <v>4997.26</v>
      </c>
      <c r="V436" s="128">
        <v>4597.26</v>
      </c>
    </row>
    <row r="437" spans="1:22" x14ac:dyDescent="0.25">
      <c r="A437" s="147">
        <v>225</v>
      </c>
      <c r="B437" s="33">
        <v>1585782841</v>
      </c>
      <c r="C437" s="50" t="s">
        <v>256</v>
      </c>
      <c r="D437" s="50" t="s">
        <v>96</v>
      </c>
      <c r="E437" s="98">
        <v>16</v>
      </c>
      <c r="F437" s="126">
        <v>317.87</v>
      </c>
      <c r="G437" s="127">
        <f t="shared" si="201"/>
        <v>5085.92</v>
      </c>
      <c r="H437" s="127">
        <v>400</v>
      </c>
      <c r="I437" s="148"/>
      <c r="J437" s="66">
        <f t="shared" si="215"/>
        <v>4949.5600000000004</v>
      </c>
      <c r="K437" s="68">
        <f t="shared" si="206"/>
        <v>136.35999999999967</v>
      </c>
      <c r="L437" s="69">
        <f t="shared" si="216"/>
        <v>0.1792</v>
      </c>
      <c r="M437" s="66">
        <f t="shared" si="207"/>
        <v>150.870272</v>
      </c>
      <c r="N437" s="66">
        <v>404.05</v>
      </c>
      <c r="O437" s="67">
        <v>488.66</v>
      </c>
      <c r="P437" s="127"/>
      <c r="Q437" s="127"/>
      <c r="R437" s="79"/>
      <c r="S437" s="66"/>
      <c r="T437" s="66"/>
      <c r="U437" s="66">
        <v>4247.26</v>
      </c>
      <c r="V437" s="66">
        <v>3847.26</v>
      </c>
    </row>
    <row r="438" spans="1:22" x14ac:dyDescent="0.25">
      <c r="A438" s="147">
        <v>226</v>
      </c>
      <c r="B438" s="33">
        <v>1585782859</v>
      </c>
      <c r="C438" s="50" t="s">
        <v>65</v>
      </c>
      <c r="D438" s="136" t="s">
        <v>96</v>
      </c>
      <c r="E438" s="98">
        <v>16</v>
      </c>
      <c r="F438" s="126">
        <v>317.87</v>
      </c>
      <c r="G438" s="127">
        <f t="shared" ref="G438" si="230">E438*F438</f>
        <v>5085.92</v>
      </c>
      <c r="H438" s="127">
        <v>400</v>
      </c>
      <c r="I438" s="148"/>
      <c r="J438" s="66">
        <f t="shared" si="215"/>
        <v>4949.5600000000004</v>
      </c>
      <c r="K438" s="68">
        <f t="shared" ref="K438" si="231">+G438-J438</f>
        <v>136.35999999999967</v>
      </c>
      <c r="L438" s="69">
        <f t="shared" si="216"/>
        <v>0.1792</v>
      </c>
      <c r="M438" s="66">
        <f t="shared" ref="M438" si="232">(G438-4244.01)*17.92%</f>
        <v>150.870272</v>
      </c>
      <c r="N438" s="66">
        <v>404.05</v>
      </c>
      <c r="O438" s="67">
        <v>488.66</v>
      </c>
      <c r="P438" s="127"/>
      <c r="Q438" s="127"/>
      <c r="R438" s="79"/>
      <c r="S438" s="66"/>
      <c r="T438" s="66"/>
      <c r="U438" s="66">
        <v>3927.26</v>
      </c>
      <c r="V438" s="66">
        <v>3527.26</v>
      </c>
    </row>
    <row r="439" spans="1:22" x14ac:dyDescent="0.25">
      <c r="A439" s="147">
        <v>227</v>
      </c>
      <c r="B439" s="33">
        <v>1585782867</v>
      </c>
      <c r="C439" s="50" t="s">
        <v>47</v>
      </c>
      <c r="D439" s="136" t="s">
        <v>96</v>
      </c>
      <c r="E439" s="98">
        <v>16</v>
      </c>
      <c r="F439" s="152">
        <v>317.87</v>
      </c>
      <c r="G439" s="148">
        <f t="shared" si="201"/>
        <v>5085.92</v>
      </c>
      <c r="H439" s="127">
        <v>400</v>
      </c>
      <c r="I439" s="148"/>
      <c r="J439" s="66">
        <f t="shared" si="215"/>
        <v>4949.5600000000004</v>
      </c>
      <c r="K439" s="68">
        <f t="shared" si="206"/>
        <v>136.35999999999967</v>
      </c>
      <c r="L439" s="69">
        <f t="shared" si="216"/>
        <v>0.1792</v>
      </c>
      <c r="M439" s="66">
        <f t="shared" si="207"/>
        <v>150.870272</v>
      </c>
      <c r="N439" s="66">
        <v>406.05</v>
      </c>
      <c r="O439" s="67">
        <v>488.66</v>
      </c>
      <c r="P439" s="148"/>
      <c r="Q439" s="127"/>
      <c r="R439" s="137"/>
      <c r="S439" s="128"/>
      <c r="T439" s="128"/>
      <c r="U439" s="66">
        <v>4247.26</v>
      </c>
      <c r="V439" s="66">
        <v>3847.26</v>
      </c>
    </row>
    <row r="440" spans="1:22" x14ac:dyDescent="0.25">
      <c r="A440" s="147">
        <v>228</v>
      </c>
      <c r="B440" s="33">
        <v>1585782875</v>
      </c>
      <c r="C440" s="50" t="s">
        <v>48</v>
      </c>
      <c r="D440" s="136" t="s">
        <v>96</v>
      </c>
      <c r="E440" s="98">
        <v>16</v>
      </c>
      <c r="F440" s="152">
        <v>317.87</v>
      </c>
      <c r="G440" s="148">
        <f t="shared" si="201"/>
        <v>5085.92</v>
      </c>
      <c r="H440" s="127">
        <v>400</v>
      </c>
      <c r="I440" s="148"/>
      <c r="J440" s="66">
        <f t="shared" si="215"/>
        <v>4949.5600000000004</v>
      </c>
      <c r="K440" s="68">
        <f t="shared" si="206"/>
        <v>136.35999999999967</v>
      </c>
      <c r="L440" s="69">
        <f t="shared" si="216"/>
        <v>0.1792</v>
      </c>
      <c r="M440" s="66">
        <f t="shared" si="207"/>
        <v>150.870272</v>
      </c>
      <c r="N440" s="66">
        <v>407.05</v>
      </c>
      <c r="O440" s="67">
        <v>488.66</v>
      </c>
      <c r="P440" s="148"/>
      <c r="Q440" s="148"/>
      <c r="R440" s="137"/>
      <c r="S440" s="128"/>
      <c r="T440" s="128"/>
      <c r="U440" s="66">
        <v>4527.26</v>
      </c>
      <c r="V440" s="66">
        <v>4127.26</v>
      </c>
    </row>
    <row r="441" spans="1:22" x14ac:dyDescent="0.25">
      <c r="A441" s="98">
        <v>229</v>
      </c>
      <c r="B441" s="33">
        <v>1511565211</v>
      </c>
      <c r="C441" s="50" t="s">
        <v>322</v>
      </c>
      <c r="D441" s="50" t="s">
        <v>96</v>
      </c>
      <c r="E441" s="98">
        <v>16</v>
      </c>
      <c r="F441" s="126">
        <v>317.87</v>
      </c>
      <c r="G441" s="127">
        <f>E441*F441</f>
        <v>5085.92</v>
      </c>
      <c r="H441" s="127">
        <v>400</v>
      </c>
      <c r="I441" s="148"/>
      <c r="J441" s="66">
        <f t="shared" si="215"/>
        <v>4949.5600000000004</v>
      </c>
      <c r="K441" s="68">
        <f>+G441-J441</f>
        <v>136.35999999999967</v>
      </c>
      <c r="L441" s="69">
        <f t="shared" si="216"/>
        <v>0.1792</v>
      </c>
      <c r="M441" s="66">
        <f>(G441-4244.01)*17.92%</f>
        <v>150.870272</v>
      </c>
      <c r="N441" s="66">
        <v>400.05</v>
      </c>
      <c r="O441" s="67">
        <v>488.66</v>
      </c>
      <c r="P441" s="127"/>
      <c r="Q441" s="127"/>
      <c r="R441" s="79"/>
      <c r="S441" s="66"/>
      <c r="T441" s="66"/>
      <c r="U441" s="66">
        <v>4307.26</v>
      </c>
      <c r="V441" s="66">
        <v>3907.26</v>
      </c>
    </row>
    <row r="442" spans="1:22" x14ac:dyDescent="0.25">
      <c r="A442" s="147">
        <v>230</v>
      </c>
      <c r="B442" s="33">
        <v>1585782892</v>
      </c>
      <c r="C442" s="50" t="s">
        <v>51</v>
      </c>
      <c r="D442" s="136" t="s">
        <v>96</v>
      </c>
      <c r="E442" s="98">
        <v>16</v>
      </c>
      <c r="F442" s="152">
        <v>317.87</v>
      </c>
      <c r="G442" s="148">
        <f t="shared" si="201"/>
        <v>5085.92</v>
      </c>
      <c r="H442" s="127">
        <v>400</v>
      </c>
      <c r="I442" s="148"/>
      <c r="J442" s="66">
        <f t="shared" ref="J442:J448" si="233">VLOOKUP($G$378,Tabisr,1)</f>
        <v>4949.5600000000004</v>
      </c>
      <c r="K442" s="68">
        <f t="shared" si="206"/>
        <v>136.35999999999967</v>
      </c>
      <c r="L442" s="69">
        <f t="shared" ref="L442:L448" si="234">VLOOKUP($G$378,Tabisr,4)</f>
        <v>0.1792</v>
      </c>
      <c r="M442" s="66">
        <f t="shared" si="207"/>
        <v>150.870272</v>
      </c>
      <c r="N442" s="66">
        <v>409.05</v>
      </c>
      <c r="O442" s="67">
        <v>488.66</v>
      </c>
      <c r="P442" s="148"/>
      <c r="Q442" s="148"/>
      <c r="R442" s="137"/>
      <c r="S442" s="128"/>
      <c r="T442" s="128"/>
      <c r="U442" s="128">
        <v>3697.26</v>
      </c>
      <c r="V442" s="128">
        <v>3297.26</v>
      </c>
    </row>
    <row r="443" spans="1:22" x14ac:dyDescent="0.25">
      <c r="A443" s="147">
        <v>232</v>
      </c>
      <c r="B443" s="33">
        <v>1585782905</v>
      </c>
      <c r="C443" s="50" t="s">
        <v>124</v>
      </c>
      <c r="D443" s="136" t="s">
        <v>96</v>
      </c>
      <c r="E443" s="98">
        <v>16</v>
      </c>
      <c r="F443" s="152">
        <v>317.87</v>
      </c>
      <c r="G443" s="148">
        <f t="shared" si="201"/>
        <v>5085.92</v>
      </c>
      <c r="H443" s="127">
        <v>400</v>
      </c>
      <c r="I443" s="148"/>
      <c r="J443" s="66">
        <f t="shared" si="233"/>
        <v>4949.5600000000004</v>
      </c>
      <c r="K443" s="68">
        <f t="shared" si="206"/>
        <v>136.35999999999967</v>
      </c>
      <c r="L443" s="69">
        <f t="shared" si="234"/>
        <v>0.1792</v>
      </c>
      <c r="M443" s="66">
        <f t="shared" si="207"/>
        <v>150.870272</v>
      </c>
      <c r="N443" s="66">
        <v>410.05</v>
      </c>
      <c r="O443" s="67">
        <v>488.66</v>
      </c>
      <c r="P443" s="148"/>
      <c r="Q443" s="148"/>
      <c r="R443" s="137"/>
      <c r="S443" s="128"/>
      <c r="T443" s="128"/>
      <c r="U443" s="128">
        <v>4997.26</v>
      </c>
      <c r="V443" s="128">
        <v>4597.26</v>
      </c>
    </row>
    <row r="444" spans="1:22" x14ac:dyDescent="0.25">
      <c r="A444" s="147">
        <v>234</v>
      </c>
      <c r="B444" s="33">
        <v>1585782922</v>
      </c>
      <c r="C444" s="50" t="s">
        <v>135</v>
      </c>
      <c r="D444" s="136" t="s">
        <v>96</v>
      </c>
      <c r="E444" s="98">
        <v>12</v>
      </c>
      <c r="F444" s="152">
        <v>317.87</v>
      </c>
      <c r="G444" s="148">
        <f t="shared" si="201"/>
        <v>3814.44</v>
      </c>
      <c r="H444" s="127">
        <v>400</v>
      </c>
      <c r="I444" s="148"/>
      <c r="J444" s="66">
        <f t="shared" si="233"/>
        <v>4949.5600000000004</v>
      </c>
      <c r="K444" s="68">
        <f t="shared" si="206"/>
        <v>-1135.1200000000003</v>
      </c>
      <c r="L444" s="69">
        <f t="shared" si="234"/>
        <v>0.1792</v>
      </c>
      <c r="M444" s="66">
        <f t="shared" si="207"/>
        <v>-76.978944000000041</v>
      </c>
      <c r="N444" s="66">
        <v>411.05</v>
      </c>
      <c r="O444" s="67">
        <v>488.66</v>
      </c>
      <c r="P444" s="148"/>
      <c r="Q444" s="148"/>
      <c r="R444" s="137"/>
      <c r="S444" s="128"/>
      <c r="T444" s="128"/>
      <c r="U444" s="128">
        <v>1265.7800000000007</v>
      </c>
      <c r="V444" s="128">
        <v>865.78000000000065</v>
      </c>
    </row>
    <row r="445" spans="1:22" ht="22.5" x14ac:dyDescent="0.25">
      <c r="A445" s="147">
        <v>236</v>
      </c>
      <c r="B445" s="33">
        <v>1585782930</v>
      </c>
      <c r="C445" s="50" t="s">
        <v>45</v>
      </c>
      <c r="D445" s="136" t="s">
        <v>95</v>
      </c>
      <c r="E445" s="98">
        <v>16</v>
      </c>
      <c r="F445" s="152">
        <v>401.66</v>
      </c>
      <c r="G445" s="148">
        <f t="shared" si="201"/>
        <v>6426.56</v>
      </c>
      <c r="H445" s="127">
        <v>400</v>
      </c>
      <c r="I445" s="148"/>
      <c r="J445" s="66">
        <f t="shared" si="233"/>
        <v>4949.5600000000004</v>
      </c>
      <c r="K445" s="68">
        <f t="shared" si="206"/>
        <v>1477</v>
      </c>
      <c r="L445" s="69">
        <f t="shared" si="234"/>
        <v>0.1792</v>
      </c>
      <c r="M445" s="66">
        <f t="shared" si="207"/>
        <v>391.1129600000001</v>
      </c>
      <c r="N445" s="66">
        <v>412.05</v>
      </c>
      <c r="O445" s="67">
        <v>587.66</v>
      </c>
      <c r="P445" s="148"/>
      <c r="Q445" s="148"/>
      <c r="R445" s="137"/>
      <c r="S445" s="128"/>
      <c r="T445" s="128"/>
      <c r="U445" s="128">
        <v>3045.1900000000005</v>
      </c>
      <c r="V445" s="128">
        <v>2645.1900000000005</v>
      </c>
    </row>
    <row r="446" spans="1:22" ht="22.5" x14ac:dyDescent="0.25">
      <c r="A446" s="98">
        <v>287</v>
      </c>
      <c r="B446" s="34">
        <v>2855196051</v>
      </c>
      <c r="C446" s="50" t="s">
        <v>401</v>
      </c>
      <c r="D446" s="136" t="s">
        <v>402</v>
      </c>
      <c r="E446" s="98">
        <v>16</v>
      </c>
      <c r="F446" s="53">
        <v>263.56</v>
      </c>
      <c r="G446" s="53">
        <f>E446*F446</f>
        <v>4216.96</v>
      </c>
      <c r="H446" s="53">
        <v>400</v>
      </c>
      <c r="I446" s="53"/>
      <c r="J446" s="53">
        <f>VLOOKUP($G$49,Tabisr,1)</f>
        <v>2422.81</v>
      </c>
      <c r="K446" s="54">
        <f t="shared" si="206"/>
        <v>1794.15</v>
      </c>
      <c r="L446" s="56">
        <f>VLOOKUP($G$49,Tabisr,4)</f>
        <v>0.10879999999999999</v>
      </c>
      <c r="M446" s="53">
        <f>(G446-3651.01)*16%</f>
        <v>90.551999999999978</v>
      </c>
      <c r="N446" s="53">
        <v>293.25</v>
      </c>
      <c r="O446" s="185">
        <f>N446+M446</f>
        <v>383.80199999999996</v>
      </c>
      <c r="P446" s="53"/>
      <c r="Q446" s="53"/>
      <c r="R446" s="80"/>
      <c r="S446" s="53"/>
      <c r="T446" s="53"/>
      <c r="U446" s="54">
        <v>2833.1580000000004</v>
      </c>
      <c r="V446" s="54">
        <v>2433.1580000000004</v>
      </c>
    </row>
    <row r="447" spans="1:22" ht="22.5" x14ac:dyDescent="0.25">
      <c r="A447" s="98">
        <v>261</v>
      </c>
      <c r="B447" s="33">
        <v>1501424405</v>
      </c>
      <c r="C447" s="50" t="s">
        <v>339</v>
      </c>
      <c r="D447" s="50" t="s">
        <v>163</v>
      </c>
      <c r="E447" s="98">
        <v>16</v>
      </c>
      <c r="F447" s="126">
        <v>317.87</v>
      </c>
      <c r="G447" s="127">
        <f t="shared" ref="G447:G448" si="235">E447*F447</f>
        <v>5085.92</v>
      </c>
      <c r="H447" s="127">
        <v>400</v>
      </c>
      <c r="I447" s="148"/>
      <c r="J447" s="66">
        <f t="shared" si="233"/>
        <v>4949.5600000000004</v>
      </c>
      <c r="K447" s="68">
        <f t="shared" si="206"/>
        <v>136.35999999999967</v>
      </c>
      <c r="L447" s="69">
        <f t="shared" si="234"/>
        <v>0.1792</v>
      </c>
      <c r="M447" s="66">
        <f t="shared" si="207"/>
        <v>150.870272</v>
      </c>
      <c r="N447" s="66">
        <v>413.05</v>
      </c>
      <c r="O447" s="67">
        <v>488.66</v>
      </c>
      <c r="P447" s="127"/>
      <c r="Q447" s="127"/>
      <c r="R447" s="79"/>
      <c r="S447" s="66"/>
      <c r="T447" s="66"/>
      <c r="U447" s="66">
        <v>4997.26</v>
      </c>
      <c r="V447" s="66">
        <v>4597.26</v>
      </c>
    </row>
    <row r="448" spans="1:22" ht="22.5" x14ac:dyDescent="0.25">
      <c r="A448" s="147">
        <v>239</v>
      </c>
      <c r="B448" s="33">
        <v>1543997200</v>
      </c>
      <c r="C448" s="50" t="s">
        <v>242</v>
      </c>
      <c r="D448" s="136" t="s">
        <v>163</v>
      </c>
      <c r="E448" s="98">
        <v>16</v>
      </c>
      <c r="F448" s="152">
        <v>317.87</v>
      </c>
      <c r="G448" s="148">
        <f t="shared" si="235"/>
        <v>5085.92</v>
      </c>
      <c r="H448" s="127">
        <v>400</v>
      </c>
      <c r="I448" s="148"/>
      <c r="J448" s="66">
        <f t="shared" si="233"/>
        <v>4949.5600000000004</v>
      </c>
      <c r="K448" s="68">
        <f t="shared" ref="K448" si="236">+G448-J448</f>
        <v>136.35999999999967</v>
      </c>
      <c r="L448" s="69">
        <f t="shared" si="234"/>
        <v>0.1792</v>
      </c>
      <c r="M448" s="66">
        <f t="shared" ref="M448" si="237">(G448-4244.01)*17.92%</f>
        <v>150.870272</v>
      </c>
      <c r="N448" s="66">
        <v>417.05</v>
      </c>
      <c r="O448" s="67">
        <v>488.66</v>
      </c>
      <c r="P448" s="148"/>
      <c r="Q448" s="148"/>
      <c r="R448" s="137"/>
      <c r="S448" s="128"/>
      <c r="T448" s="128"/>
      <c r="U448" s="128">
        <v>3597.26</v>
      </c>
      <c r="V448" s="128">
        <v>3197.26</v>
      </c>
    </row>
    <row r="449" spans="1:23" ht="22.5" x14ac:dyDescent="0.25">
      <c r="A449" s="96">
        <v>246</v>
      </c>
      <c r="B449" s="40"/>
      <c r="C449" s="90" t="s">
        <v>239</v>
      </c>
      <c r="D449" s="90" t="s">
        <v>163</v>
      </c>
      <c r="E449" s="96"/>
      <c r="F449" s="150"/>
      <c r="G449" s="151"/>
      <c r="H449" s="151"/>
      <c r="I449" s="151"/>
      <c r="J449" s="92"/>
      <c r="K449" s="93"/>
      <c r="L449" s="94"/>
      <c r="M449" s="92"/>
      <c r="N449" s="92"/>
      <c r="O449" s="166"/>
      <c r="P449" s="151"/>
      <c r="Q449" s="151"/>
      <c r="R449" s="173"/>
      <c r="S449" s="92"/>
      <c r="T449" s="92"/>
      <c r="U449" s="92"/>
      <c r="V449" s="92"/>
    </row>
    <row r="450" spans="1:23" ht="22.5" x14ac:dyDescent="0.25">
      <c r="A450" s="96">
        <v>238</v>
      </c>
      <c r="B450" s="35"/>
      <c r="C450" s="90" t="s">
        <v>239</v>
      </c>
      <c r="D450" s="90" t="s">
        <v>163</v>
      </c>
      <c r="E450" s="96"/>
      <c r="F450" s="150"/>
      <c r="G450" s="151"/>
      <c r="H450" s="151"/>
      <c r="I450" s="151"/>
      <c r="J450" s="92"/>
      <c r="K450" s="93"/>
      <c r="L450" s="94"/>
      <c r="M450" s="92"/>
      <c r="N450" s="92"/>
      <c r="O450" s="166"/>
      <c r="P450" s="151"/>
      <c r="Q450" s="151"/>
      <c r="R450" s="173"/>
      <c r="S450" s="92"/>
      <c r="T450" s="92"/>
      <c r="U450" s="92"/>
      <c r="V450" s="92"/>
    </row>
    <row r="451" spans="1:23" ht="22.5" x14ac:dyDescent="0.25">
      <c r="A451" s="96">
        <v>237</v>
      </c>
      <c r="B451" s="35"/>
      <c r="C451" s="90" t="s">
        <v>239</v>
      </c>
      <c r="D451" s="90" t="s">
        <v>163</v>
      </c>
      <c r="E451" s="96"/>
      <c r="F451" s="150"/>
      <c r="G451" s="151"/>
      <c r="H451" s="151"/>
      <c r="I451" s="151"/>
      <c r="J451" s="92"/>
      <c r="K451" s="93"/>
      <c r="L451" s="94"/>
      <c r="M451" s="92"/>
      <c r="N451" s="92"/>
      <c r="O451" s="166"/>
      <c r="P451" s="151"/>
      <c r="Q451" s="151"/>
      <c r="R451" s="173"/>
      <c r="S451" s="92"/>
      <c r="T451" s="92"/>
      <c r="U451" s="92"/>
      <c r="V451" s="92"/>
    </row>
    <row r="452" spans="1:23" x14ac:dyDescent="0.2">
      <c r="A452" s="155"/>
      <c r="B452" s="47"/>
      <c r="C452" s="47"/>
      <c r="D452" s="47"/>
      <c r="E452" s="210"/>
      <c r="F452" s="210"/>
      <c r="G452" s="156">
        <f t="shared" ref="G452:V452" si="238">SUM(G414:G451)</f>
        <v>178182.10000000003</v>
      </c>
      <c r="H452" s="156">
        <f t="shared" si="238"/>
        <v>12400</v>
      </c>
      <c r="I452" s="156">
        <f t="shared" si="238"/>
        <v>0</v>
      </c>
      <c r="J452" s="156">
        <f t="shared" si="238"/>
        <v>178602.32999999996</v>
      </c>
      <c r="K452" s="156">
        <f t="shared" si="238"/>
        <v>-420.22999999999411</v>
      </c>
      <c r="L452" s="156" t="e">
        <f t="shared" si="238"/>
        <v>#N/A</v>
      </c>
      <c r="M452" s="156" t="e">
        <f t="shared" si="238"/>
        <v>#N/A</v>
      </c>
      <c r="N452" s="156" t="e">
        <f t="shared" si="238"/>
        <v>#N/A</v>
      </c>
      <c r="O452" s="199">
        <f t="shared" si="238"/>
        <v>17965.679944</v>
      </c>
      <c r="P452" s="156">
        <f t="shared" si="238"/>
        <v>0</v>
      </c>
      <c r="Q452" s="156">
        <v>22740</v>
      </c>
      <c r="R452" s="81">
        <v>11085</v>
      </c>
      <c r="S452" s="81">
        <v>1793.71</v>
      </c>
      <c r="T452" s="81">
        <f t="shared" si="238"/>
        <v>0</v>
      </c>
      <c r="U452" s="81">
        <f t="shared" si="238"/>
        <v>137597.71005599995</v>
      </c>
      <c r="V452" s="81">
        <f t="shared" si="238"/>
        <v>125197.71005599995</v>
      </c>
    </row>
    <row r="453" spans="1:23" ht="12.75" thickBot="1" x14ac:dyDescent="0.3">
      <c r="A453" s="86"/>
      <c r="C453" s="71"/>
      <c r="D453" s="36"/>
      <c r="E453" s="72"/>
      <c r="F453" s="72"/>
      <c r="G453" s="81"/>
      <c r="H453" s="81"/>
      <c r="I453" s="81"/>
      <c r="J453" s="81"/>
      <c r="K453" s="81"/>
      <c r="L453" s="81"/>
      <c r="M453" s="81"/>
      <c r="N453" s="81"/>
      <c r="O453" s="84"/>
      <c r="P453" s="81"/>
      <c r="Q453" s="81"/>
      <c r="R453" s="81"/>
      <c r="S453" s="81"/>
      <c r="T453" s="81"/>
      <c r="U453" s="81"/>
      <c r="V453" s="81"/>
    </row>
    <row r="454" spans="1:23" ht="12.75" thickBot="1" x14ac:dyDescent="0.3">
      <c r="A454" s="86"/>
      <c r="C454" s="85"/>
      <c r="D454" s="36"/>
      <c r="E454" s="157"/>
      <c r="F454" s="157"/>
      <c r="G454" s="158">
        <f t="shared" ref="G454:V454" si="239">G452+G410+G404+G392+G383+G373+G365+G353+G327+G315+G307+G300+G252+G239+G229+G223+G213+G196+G182+G168+G161+G153+G141+G123+G113+G105+G98+G92+G85+G78+G58+G50+G41+G30+G19</f>
        <v>1416788.74</v>
      </c>
      <c r="H454" s="158">
        <f t="shared" si="239"/>
        <v>81200</v>
      </c>
      <c r="I454" s="158">
        <f t="shared" si="239"/>
        <v>6945.9000000000015</v>
      </c>
      <c r="J454" s="158">
        <f t="shared" ca="1" si="239"/>
        <v>1430874.375</v>
      </c>
      <c r="K454" s="158">
        <f t="shared" ca="1" si="239"/>
        <v>1430874.375</v>
      </c>
      <c r="L454" s="158">
        <f t="shared" ca="1" si="239"/>
        <v>1430874.375</v>
      </c>
      <c r="M454" s="158">
        <f t="shared" ca="1" si="239"/>
        <v>1430874.375</v>
      </c>
      <c r="N454" s="158">
        <f t="shared" ca="1" si="239"/>
        <v>1430874.375</v>
      </c>
      <c r="O454" s="200">
        <f t="shared" si="239"/>
        <v>168833.8779432</v>
      </c>
      <c r="P454" s="158">
        <f t="shared" si="239"/>
        <v>2520.8999999999996</v>
      </c>
      <c r="Q454" s="158">
        <f t="shared" si="239"/>
        <v>65960</v>
      </c>
      <c r="R454" s="158">
        <f t="shared" si="239"/>
        <v>52046</v>
      </c>
      <c r="S454" s="158">
        <f t="shared" si="239"/>
        <v>3333.91</v>
      </c>
      <c r="T454" s="158">
        <f t="shared" si="239"/>
        <v>5570</v>
      </c>
      <c r="U454" s="158">
        <f t="shared" si="239"/>
        <v>1217318.9743847998</v>
      </c>
      <c r="V454" s="159">
        <f t="shared" si="239"/>
        <v>1136118.9743847998</v>
      </c>
    </row>
    <row r="455" spans="1:23" x14ac:dyDescent="0.2">
      <c r="A455" s="86"/>
      <c r="C455" s="85"/>
      <c r="D455" s="42"/>
      <c r="E455" s="160"/>
      <c r="F455" s="160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>
        <v>65960</v>
      </c>
      <c r="R455" s="161">
        <v>55907</v>
      </c>
      <c r="S455" s="161"/>
      <c r="T455" s="161"/>
      <c r="U455" s="161"/>
      <c r="V455" s="161"/>
      <c r="W455" s="24"/>
    </row>
    <row r="456" spans="1:23" ht="15" x14ac:dyDescent="0.25">
      <c r="E456" s="28"/>
      <c r="F456" s="28"/>
      <c r="G456" s="29"/>
      <c r="H456" s="29"/>
      <c r="I456" s="29"/>
      <c r="J456" s="29"/>
      <c r="K456" s="29"/>
      <c r="L456" s="29"/>
      <c r="M456" s="29"/>
      <c r="N456" s="29"/>
      <c r="O456" s="182"/>
      <c r="P456" s="29"/>
      <c r="Q456" s="29">
        <f>Q455-Q454</f>
        <v>0</v>
      </c>
      <c r="R456" s="29">
        <f>R454-R455</f>
        <v>-3861</v>
      </c>
      <c r="S456" s="206"/>
      <c r="T456" s="206"/>
      <c r="U456" s="29"/>
      <c r="V456" s="29"/>
      <c r="W456" s="24"/>
    </row>
    <row r="457" spans="1:23" ht="15" x14ac:dyDescent="0.25">
      <c r="E457" s="28"/>
      <c r="F457" s="28"/>
      <c r="G457" s="29"/>
      <c r="H457" s="29"/>
      <c r="I457" s="29"/>
      <c r="J457" s="29"/>
      <c r="K457" s="29"/>
      <c r="L457" s="29"/>
      <c r="M457" s="29"/>
      <c r="N457" s="29"/>
      <c r="O457" s="182"/>
      <c r="P457" s="29"/>
      <c r="Q457" s="29"/>
      <c r="R457" s="29"/>
      <c r="S457" s="29"/>
      <c r="T457" s="29"/>
      <c r="U457" s="29"/>
      <c r="V457" s="29"/>
      <c r="W457" s="24"/>
    </row>
  </sheetData>
  <mergeCells count="40">
    <mergeCell ref="A115:V115"/>
    <mergeCell ref="A215:V215"/>
    <mergeCell ref="A303:V303"/>
    <mergeCell ref="A254:V254"/>
    <mergeCell ref="A170:V170"/>
    <mergeCell ref="A163:V163"/>
    <mergeCell ref="A155:V155"/>
    <mergeCell ref="A226:V226"/>
    <mergeCell ref="A43:V43"/>
    <mergeCell ref="A52:V52"/>
    <mergeCell ref="A61:V61"/>
    <mergeCell ref="A81:V81"/>
    <mergeCell ref="A412:V412"/>
    <mergeCell ref="A406:V406"/>
    <mergeCell ref="A395:V395"/>
    <mergeCell ref="A386:V386"/>
    <mergeCell ref="A376:V376"/>
    <mergeCell ref="A368:V368"/>
    <mergeCell ref="A356:V356"/>
    <mergeCell ref="A330:V330"/>
    <mergeCell ref="A317:V317"/>
    <mergeCell ref="A310:V310"/>
    <mergeCell ref="A143:V143"/>
    <mergeCell ref="A126:V126"/>
    <mergeCell ref="E452:F452"/>
    <mergeCell ref="A1:V1"/>
    <mergeCell ref="A184:V184"/>
    <mergeCell ref="A199:V199"/>
    <mergeCell ref="A232:V232"/>
    <mergeCell ref="A242:V242"/>
    <mergeCell ref="A88:V88"/>
    <mergeCell ref="A94:V94"/>
    <mergeCell ref="A100:V100"/>
    <mergeCell ref="A107:V107"/>
    <mergeCell ref="A32:V32"/>
    <mergeCell ref="A2:V2"/>
    <mergeCell ref="A3:V3"/>
    <mergeCell ref="A4:V4"/>
    <mergeCell ref="A21:V21"/>
    <mergeCell ref="A6:V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O25 M27 M75 O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B11" sqref="B11:D21"/>
    </sheetView>
  </sheetViews>
  <sheetFormatPr baseColWidth="10" defaultColWidth="11.42578125" defaultRowHeight="15" x14ac:dyDescent="0.25"/>
  <cols>
    <col min="1" max="16384" width="11.42578125" style="2"/>
  </cols>
  <sheetData>
    <row r="2" spans="1:13" x14ac:dyDescent="0.25">
      <c r="A2" s="1" t="s">
        <v>137</v>
      </c>
      <c r="B2" s="1"/>
      <c r="C2" s="1"/>
      <c r="D2" s="1"/>
      <c r="E2" s="1"/>
      <c r="F2" s="1"/>
      <c r="H2" s="1" t="s">
        <v>478</v>
      </c>
      <c r="I2" s="1"/>
      <c r="J2" s="1"/>
      <c r="K2" s="1"/>
      <c r="L2" s="1"/>
      <c r="M2" s="1"/>
    </row>
    <row r="3" spans="1:13" x14ac:dyDescent="0.25">
      <c r="A3" s="1" t="s">
        <v>476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475</v>
      </c>
      <c r="B4" s="4"/>
      <c r="C4" s="4"/>
      <c r="D4" s="4"/>
      <c r="E4" s="4"/>
      <c r="F4" s="4"/>
      <c r="H4" s="1" t="s">
        <v>138</v>
      </c>
      <c r="I4" s="1"/>
      <c r="J4" s="1"/>
      <c r="K4" s="1"/>
      <c r="L4" s="1"/>
      <c r="M4" s="3"/>
    </row>
    <row r="5" spans="1:13" x14ac:dyDescent="0.25">
      <c r="A5" s="1" t="s">
        <v>477</v>
      </c>
      <c r="B5" s="1"/>
      <c r="C5" s="1"/>
      <c r="D5" s="1"/>
      <c r="E5" s="1"/>
      <c r="F5" s="1"/>
      <c r="H5" s="1" t="s">
        <v>139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140</v>
      </c>
      <c r="C8" s="5" t="s">
        <v>141</v>
      </c>
      <c r="D8" s="5" t="s">
        <v>142</v>
      </c>
      <c r="E8" s="5" t="s">
        <v>143</v>
      </c>
      <c r="H8" s="3"/>
      <c r="I8" s="5" t="s">
        <v>144</v>
      </c>
      <c r="J8" s="5" t="s">
        <v>145</v>
      </c>
      <c r="K8" s="5" t="s">
        <v>146</v>
      </c>
      <c r="L8" s="3"/>
      <c r="M8" s="3"/>
    </row>
    <row r="9" spans="1:13" x14ac:dyDescent="0.25">
      <c r="B9" s="5" t="s">
        <v>147</v>
      </c>
      <c r="C9" s="5" t="s">
        <v>148</v>
      </c>
      <c r="D9" s="5" t="s">
        <v>149</v>
      </c>
      <c r="E9" s="5" t="s">
        <v>150</v>
      </c>
      <c r="H9" s="3"/>
      <c r="I9" s="5" t="s">
        <v>151</v>
      </c>
      <c r="J9" s="5" t="s">
        <v>151</v>
      </c>
      <c r="K9" s="5" t="s">
        <v>152</v>
      </c>
      <c r="L9" s="3"/>
      <c r="M9" s="3"/>
    </row>
    <row r="10" spans="1:13" x14ac:dyDescent="0.25">
      <c r="B10" s="6" t="s">
        <v>153</v>
      </c>
      <c r="C10" s="6" t="s">
        <v>153</v>
      </c>
      <c r="D10" s="6" t="s">
        <v>153</v>
      </c>
      <c r="E10" s="6" t="s">
        <v>154</v>
      </c>
    </row>
    <row r="11" spans="1:13" x14ac:dyDescent="0.25">
      <c r="B11" s="7">
        <v>0.01</v>
      </c>
      <c r="C11" s="7">
        <v>285.45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">
        <v>285.45999999999998</v>
      </c>
      <c r="C12" s="7">
        <v>2422.8000000000002</v>
      </c>
      <c r="D12" s="7">
        <v>5.55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">
        <v>2422.81</v>
      </c>
      <c r="C13" s="7">
        <v>4257.8999999999996</v>
      </c>
      <c r="D13" s="7">
        <v>142.19999999999999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">
        <v>4257.91</v>
      </c>
      <c r="C14" s="7">
        <v>4949.55</v>
      </c>
      <c r="D14" s="7">
        <v>341.85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">
        <v>4949.5600000000004</v>
      </c>
      <c r="C15" s="7">
        <v>5925.9</v>
      </c>
      <c r="D15" s="7">
        <v>452.55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">
        <v>5925.91</v>
      </c>
      <c r="C16" s="7">
        <v>11951.85</v>
      </c>
      <c r="D16" s="7">
        <v>627.6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">
        <v>11951.86</v>
      </c>
      <c r="C17" s="7">
        <v>18837.75</v>
      </c>
      <c r="D17" s="7">
        <v>1914.75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">
        <v>18837.759999999998</v>
      </c>
      <c r="C18" s="7">
        <v>35964.300000000003</v>
      </c>
      <c r="D18" s="7">
        <v>3534.3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">
        <v>35964.31</v>
      </c>
      <c r="C19" s="7">
        <v>47952.3</v>
      </c>
      <c r="D19" s="7">
        <v>8672.25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">
        <v>47952.31</v>
      </c>
      <c r="C20" s="7">
        <v>143856.9</v>
      </c>
      <c r="D20" s="7">
        <v>12508.35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">
        <v>143856.91</v>
      </c>
      <c r="C21" s="7" t="s">
        <v>155</v>
      </c>
      <c r="D21" s="7">
        <v>45115.95</v>
      </c>
      <c r="E21" s="8">
        <v>0.35</v>
      </c>
      <c r="F21" s="9"/>
      <c r="I21" s="7">
        <v>3642.61</v>
      </c>
      <c r="J21" s="3" t="s">
        <v>155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90" zoomScaleNormal="90" workbookViewId="0">
      <selection activeCell="J5" sqref="J1:J1048576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7109375" customWidth="1"/>
    <col min="11" max="11" width="9.7109375" customWidth="1"/>
    <col min="12" max="12" width="8" customWidth="1"/>
    <col min="13" max="13" width="5.85546875" customWidth="1"/>
    <col min="14" max="14" width="8" customWidth="1"/>
    <col min="15" max="15" width="9.7109375" customWidth="1"/>
  </cols>
  <sheetData>
    <row r="1" spans="1:19" ht="16.5" customHeight="1" x14ac:dyDescent="0.25">
      <c r="B1" s="232" t="s">
        <v>234</v>
      </c>
      <c r="C1" s="232"/>
      <c r="D1" s="232"/>
      <c r="E1" s="232"/>
      <c r="F1" s="232"/>
      <c r="G1" s="232"/>
      <c r="I1" s="232" t="s">
        <v>234</v>
      </c>
      <c r="J1" s="232"/>
      <c r="K1" s="232"/>
      <c r="L1" s="232"/>
      <c r="M1" s="232"/>
      <c r="N1" s="232"/>
      <c r="O1" s="232"/>
    </row>
    <row r="2" spans="1:19" ht="21" customHeight="1" x14ac:dyDescent="0.25">
      <c r="B2" s="232"/>
      <c r="C2" s="232"/>
      <c r="D2" s="232"/>
      <c r="E2" s="232"/>
      <c r="F2" s="232"/>
      <c r="G2" s="232"/>
      <c r="I2" s="232"/>
      <c r="J2" s="232"/>
      <c r="K2" s="232"/>
      <c r="L2" s="232"/>
      <c r="M2" s="232"/>
      <c r="N2" s="232"/>
      <c r="O2" s="232"/>
    </row>
    <row r="3" spans="1:19" ht="18" customHeight="1" x14ac:dyDescent="0.25">
      <c r="B3" s="233" t="s">
        <v>373</v>
      </c>
      <c r="C3" s="233"/>
      <c r="D3" s="233"/>
      <c r="E3" s="233"/>
      <c r="F3" s="233"/>
      <c r="G3" s="233"/>
      <c r="J3" s="233"/>
      <c r="K3" s="233"/>
      <c r="L3" s="233"/>
      <c r="M3" s="233"/>
      <c r="N3" s="233"/>
      <c r="O3" s="233"/>
    </row>
    <row r="4" spans="1:19" ht="22.5" customHeight="1" x14ac:dyDescent="0.25">
      <c r="B4" s="234" t="s">
        <v>295</v>
      </c>
      <c r="C4" s="234"/>
      <c r="D4" s="234"/>
      <c r="E4" s="234"/>
      <c r="F4" s="234"/>
      <c r="G4" s="234"/>
      <c r="I4" s="234" t="s">
        <v>295</v>
      </c>
      <c r="J4" s="234"/>
      <c r="K4" s="234"/>
      <c r="L4" s="234"/>
      <c r="M4" s="234"/>
      <c r="N4" s="234"/>
      <c r="O4" s="234"/>
    </row>
    <row r="5" spans="1:19" ht="15.75" x14ac:dyDescent="0.2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</row>
    <row r="6" spans="1:19" ht="18.75" x14ac:dyDescent="0.3">
      <c r="A6" s="230" t="s">
        <v>302</v>
      </c>
      <c r="B6" s="230"/>
      <c r="C6" s="230"/>
      <c r="D6" s="230"/>
      <c r="E6" s="230"/>
      <c r="F6" s="230"/>
      <c r="G6" s="230"/>
      <c r="I6" s="230" t="s">
        <v>442</v>
      </c>
      <c r="J6" s="230"/>
      <c r="K6" s="230"/>
      <c r="L6" s="230"/>
      <c r="M6" s="230"/>
      <c r="N6" s="230"/>
      <c r="O6" s="230"/>
    </row>
    <row r="7" spans="1:19" ht="23.45" customHeight="1" x14ac:dyDescent="0.3">
      <c r="A7" s="231" t="str">
        <f>'PERSONAL ADMINISTRATIVO'!A4:V4</f>
        <v>PERIODO DEL 16 al 31 DE DICIEMBRE DEL 2022</v>
      </c>
      <c r="B7" s="231"/>
      <c r="C7" s="231"/>
      <c r="D7" s="231"/>
      <c r="E7" s="231"/>
      <c r="F7" s="231"/>
      <c r="G7" s="231"/>
      <c r="I7" s="231" t="str">
        <f>A7</f>
        <v>PERIODO DEL 16 al 31 DE DICIEMBRE DEL 2022</v>
      </c>
      <c r="J7" s="231"/>
      <c r="K7" s="231"/>
      <c r="L7" s="231"/>
      <c r="M7" s="231"/>
      <c r="N7" s="231"/>
      <c r="O7" s="231"/>
    </row>
    <row r="8" spans="1:19" ht="18.75" x14ac:dyDescent="0.3"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</row>
    <row r="9" spans="1:19" ht="18.75" x14ac:dyDescent="0.3">
      <c r="I9" s="235" t="s">
        <v>471</v>
      </c>
      <c r="J9" s="235"/>
      <c r="K9" s="235"/>
      <c r="L9" s="235"/>
      <c r="M9" s="235"/>
      <c r="N9" s="235"/>
      <c r="O9" s="235"/>
    </row>
    <row r="10" spans="1:19" ht="15.75" x14ac:dyDescent="0.25">
      <c r="I10" s="13" t="s">
        <v>443</v>
      </c>
      <c r="J10" s="236" t="s">
        <v>13</v>
      </c>
      <c r="K10" s="236"/>
      <c r="L10" s="236"/>
      <c r="M10" s="236"/>
      <c r="N10" s="237" t="s">
        <v>296</v>
      </c>
      <c r="O10" s="237"/>
    </row>
    <row r="11" spans="1:19" ht="15.75" x14ac:dyDescent="0.25">
      <c r="I11" s="16">
        <v>1</v>
      </c>
      <c r="J11" s="227" t="s">
        <v>99</v>
      </c>
      <c r="K11" s="227"/>
      <c r="L11" s="227"/>
      <c r="M11" s="227"/>
      <c r="N11" s="225">
        <f>'PERSONAL ADMINISTRATIVO'!V218</f>
        <v>5946.34</v>
      </c>
      <c r="O11" s="225"/>
    </row>
    <row r="12" spans="1:19" ht="15.75" x14ac:dyDescent="0.25">
      <c r="I12" s="16">
        <v>2</v>
      </c>
      <c r="J12" s="227" t="s">
        <v>319</v>
      </c>
      <c r="K12" s="227"/>
      <c r="L12" s="227"/>
      <c r="M12" s="227"/>
      <c r="N12" s="225">
        <f>'PERSONAL ADMINISTRATIVO'!V312</f>
        <v>7568.2223279999998</v>
      </c>
      <c r="O12" s="225"/>
    </row>
    <row r="13" spans="1:19" ht="15.75" x14ac:dyDescent="0.25">
      <c r="I13" s="16">
        <v>3</v>
      </c>
      <c r="J13" s="227" t="s">
        <v>260</v>
      </c>
      <c r="K13" s="227"/>
      <c r="L13" s="227"/>
      <c r="M13" s="227"/>
      <c r="N13" s="225">
        <f>'PERSONAL ADMINISTRATIVO'!V338</f>
        <v>1764.71</v>
      </c>
      <c r="O13" s="225"/>
    </row>
    <row r="14" spans="1:19" ht="21" customHeight="1" x14ac:dyDescent="0.35">
      <c r="A14" s="256" t="s">
        <v>299</v>
      </c>
      <c r="B14" s="257"/>
      <c r="C14" s="257"/>
      <c r="D14" s="257"/>
      <c r="E14" s="257"/>
      <c r="F14" s="257"/>
      <c r="G14" s="258"/>
      <c r="I14" s="16">
        <v>4</v>
      </c>
      <c r="J14" s="227" t="s">
        <v>175</v>
      </c>
      <c r="K14" s="227"/>
      <c r="L14" s="227"/>
      <c r="M14" s="227"/>
      <c r="N14" s="228">
        <f>'PERSONAL ADMINISTRATIVO'!V429</f>
        <v>3622.26</v>
      </c>
      <c r="O14" s="228"/>
      <c r="R14" s="238"/>
      <c r="S14" s="238"/>
    </row>
    <row r="15" spans="1:19" ht="21" customHeight="1" x14ac:dyDescent="0.35">
      <c r="A15" s="207"/>
      <c r="B15" s="208"/>
      <c r="C15" s="208"/>
      <c r="D15" s="208"/>
      <c r="E15" s="208"/>
      <c r="F15" s="208"/>
      <c r="G15" s="209"/>
      <c r="I15" s="16">
        <v>5</v>
      </c>
      <c r="J15" s="247" t="str">
        <f>'PERSONAL ADMINISTRATIVO'!C112</f>
        <v>JORGE RENE NUÑEZ RODRIGUEZ</v>
      </c>
      <c r="K15" s="248"/>
      <c r="L15" s="248"/>
      <c r="M15" s="249"/>
      <c r="N15" s="269">
        <f>'PERSONAL ADMINISTRATIVO'!V112</f>
        <v>3373.3247199999996</v>
      </c>
      <c r="O15" s="270"/>
      <c r="R15" s="238"/>
      <c r="S15" s="238"/>
    </row>
    <row r="16" spans="1:19" ht="31.15" customHeight="1" x14ac:dyDescent="0.25">
      <c r="A16" s="13" t="s">
        <v>297</v>
      </c>
      <c r="B16" s="261" t="s">
        <v>13</v>
      </c>
      <c r="C16" s="262"/>
      <c r="D16" s="262"/>
      <c r="E16" s="263"/>
      <c r="F16" s="259" t="s">
        <v>296</v>
      </c>
      <c r="G16" s="260"/>
      <c r="N16" s="226">
        <f>SUM(N11:O15)</f>
        <v>22274.857048000002</v>
      </c>
      <c r="O16" s="226"/>
      <c r="R16" s="238"/>
      <c r="S16" s="238"/>
    </row>
    <row r="17" spans="1:16" ht="15.75" x14ac:dyDescent="0.25">
      <c r="A17" s="168">
        <v>1</v>
      </c>
      <c r="B17" s="247" t="s">
        <v>300</v>
      </c>
      <c r="C17" s="248"/>
      <c r="D17" s="248"/>
      <c r="E17" s="249"/>
      <c r="F17" s="250">
        <v>1793.71</v>
      </c>
      <c r="G17" s="251"/>
      <c r="P17" s="15"/>
    </row>
    <row r="18" spans="1:16" ht="15.75" x14ac:dyDescent="0.25">
      <c r="A18" s="11">
        <v>2</v>
      </c>
      <c r="B18" s="252" t="s">
        <v>301</v>
      </c>
      <c r="C18" s="253"/>
      <c r="D18" s="253"/>
      <c r="E18" s="254"/>
      <c r="F18" s="255">
        <v>1540.2</v>
      </c>
      <c r="G18" s="255"/>
      <c r="P18" s="15"/>
    </row>
    <row r="19" spans="1:16" ht="15.75" x14ac:dyDescent="0.25">
      <c r="D19" s="239" t="s">
        <v>298</v>
      </c>
      <c r="E19" s="240"/>
      <c r="F19" s="241">
        <f>SUM(F17:G18)</f>
        <v>3333.91</v>
      </c>
      <c r="G19" s="242"/>
      <c r="H19" s="15"/>
    </row>
    <row r="20" spans="1:16" ht="15.75" x14ac:dyDescent="0.25">
      <c r="H20" s="10"/>
      <c r="I20" s="17"/>
      <c r="J20" s="18"/>
      <c r="K20" s="18"/>
    </row>
    <row r="21" spans="1:16" ht="27" thickBot="1" x14ac:dyDescent="0.45">
      <c r="H21" s="15"/>
      <c r="I21" s="229" t="s">
        <v>452</v>
      </c>
      <c r="J21" s="229"/>
      <c r="K21" s="229"/>
      <c r="L21" s="229"/>
      <c r="M21" s="229"/>
      <c r="N21" s="229"/>
      <c r="O21" s="229"/>
    </row>
    <row r="22" spans="1:16" ht="24" customHeight="1" thickBot="1" x14ac:dyDescent="0.4">
      <c r="D22" s="243" t="s">
        <v>298</v>
      </c>
      <c r="E22" s="244"/>
      <c r="F22" s="245">
        <f>F19+F12</f>
        <v>3333.91</v>
      </c>
      <c r="G22" s="246"/>
      <c r="H22" s="30"/>
      <c r="I22" s="264" t="str">
        <f>'PERSONAL ADMINISTRATIVO'!C133</f>
        <v>HECTOR JAVIER PLACITO JOYA</v>
      </c>
      <c r="J22" s="265"/>
      <c r="K22" s="265"/>
      <c r="L22" s="265"/>
      <c r="M22" s="266"/>
      <c r="N22" s="267">
        <f>'PERSONAL ADMINISTRATIVO'!V133</f>
        <v>3774.0839599999999</v>
      </c>
      <c r="O22" s="268"/>
    </row>
    <row r="23" spans="1:16" x14ac:dyDescent="0.25">
      <c r="I23" t="s">
        <v>473</v>
      </c>
    </row>
    <row r="24" spans="1:16" ht="21" x14ac:dyDescent="0.35">
      <c r="L24" s="224" t="s">
        <v>298</v>
      </c>
      <c r="M24" s="224"/>
      <c r="N24" s="222">
        <f>N22+N16</f>
        <v>26048.941008000002</v>
      </c>
      <c r="O24" s="223"/>
    </row>
  </sheetData>
  <mergeCells count="41">
    <mergeCell ref="R14:S16"/>
    <mergeCell ref="D19:E19"/>
    <mergeCell ref="F19:G19"/>
    <mergeCell ref="D22:E22"/>
    <mergeCell ref="F22:G22"/>
    <mergeCell ref="B17:E17"/>
    <mergeCell ref="F17:G17"/>
    <mergeCell ref="B18:E18"/>
    <mergeCell ref="F18:G18"/>
    <mergeCell ref="A14:G14"/>
    <mergeCell ref="F16:G16"/>
    <mergeCell ref="B16:E16"/>
    <mergeCell ref="I22:M22"/>
    <mergeCell ref="N22:O22"/>
    <mergeCell ref="J15:M15"/>
    <mergeCell ref="N15:O15"/>
    <mergeCell ref="B1:G2"/>
    <mergeCell ref="B3:G3"/>
    <mergeCell ref="B4:G4"/>
    <mergeCell ref="A6:G6"/>
    <mergeCell ref="A7:G7"/>
    <mergeCell ref="J11:M11"/>
    <mergeCell ref="N11:O11"/>
    <mergeCell ref="J12:M12"/>
    <mergeCell ref="N12:O12"/>
    <mergeCell ref="I9:O9"/>
    <mergeCell ref="J10:M10"/>
    <mergeCell ref="N10:O10"/>
    <mergeCell ref="I6:O6"/>
    <mergeCell ref="I7:O7"/>
    <mergeCell ref="I1:O2"/>
    <mergeCell ref="J3:O3"/>
    <mergeCell ref="I4:O4"/>
    <mergeCell ref="N24:O24"/>
    <mergeCell ref="L24:M24"/>
    <mergeCell ref="N13:O13"/>
    <mergeCell ref="N16:O16"/>
    <mergeCell ref="J13:M13"/>
    <mergeCell ref="J14:M14"/>
    <mergeCell ref="N14:O14"/>
    <mergeCell ref="I21:O21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2022-12-14T16:02:10Z</cp:lastPrinted>
  <dcterms:created xsi:type="dcterms:W3CDTF">2012-09-01T00:58:13Z</dcterms:created>
  <dcterms:modified xsi:type="dcterms:W3CDTF">2023-03-28T18:22:27Z</dcterms:modified>
</cp:coreProperties>
</file>